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80" yWindow="-120" windowWidth="10725" windowHeight="9765"/>
  </bookViews>
  <sheets>
    <sheet name="Dmin" sheetId="1" r:id="rId1"/>
    <sheet name="Gabariti" sheetId="2" r:id="rId2"/>
    <sheet name="KorekFaktori" sheetId="4" r:id="rId3"/>
    <sheet name="Snaga" sheetId="5" r:id="rId4"/>
    <sheet name="TokProracuna" sheetId="3" r:id="rId5"/>
    <sheet name="Primjer" sheetId="6" r:id="rId6"/>
  </sheets>
  <calcPr calcId="145621"/>
</workbook>
</file>

<file path=xl/calcChain.xml><?xml version="1.0" encoding="utf-8"?>
<calcChain xmlns="http://schemas.openxmlformats.org/spreadsheetml/2006/main">
  <c r="D47" i="6" l="1"/>
  <c r="D46" i="6"/>
  <c r="D48" i="6" l="1"/>
  <c r="D37" i="6"/>
  <c r="D45" i="6"/>
  <c r="D43" i="6"/>
  <c r="D34" i="6"/>
  <c r="D32" i="6"/>
  <c r="D31" i="6"/>
  <c r="D27" i="6"/>
  <c r="D26" i="6"/>
  <c r="D33" i="6" s="1"/>
  <c r="D35" i="6" l="1"/>
  <c r="D40" i="6" s="1"/>
  <c r="D29" i="6"/>
  <c r="D25" i="6" l="1"/>
  <c r="D24" i="6"/>
  <c r="D23" i="6"/>
  <c r="D20" i="6"/>
  <c r="D9" i="6" l="1"/>
</calcChain>
</file>

<file path=xl/sharedStrings.xml><?xml version="1.0" encoding="utf-8"?>
<sst xmlns="http://schemas.openxmlformats.org/spreadsheetml/2006/main" count="185" uniqueCount="92">
  <si>
    <t>Y</t>
  </si>
  <si>
    <t>Z</t>
  </si>
  <si>
    <t>A</t>
  </si>
  <si>
    <t>B</t>
  </si>
  <si>
    <t>C</t>
  </si>
  <si>
    <t>D</t>
  </si>
  <si>
    <t>E</t>
  </si>
  <si>
    <t>Dmin=f(ugla profila,vrste profila)</t>
  </si>
  <si>
    <t>ugao profila u stepenima</t>
  </si>
  <si>
    <t>vrsta profila</t>
  </si>
  <si>
    <t>b</t>
  </si>
  <si>
    <t>s</t>
  </si>
  <si>
    <t>h</t>
  </si>
  <si>
    <r>
      <t>h</t>
    </r>
    <r>
      <rPr>
        <sz val="10"/>
        <color theme="1"/>
        <rFont val="Calibri"/>
        <family val="2"/>
        <charset val="238"/>
        <scheme val="minor"/>
      </rPr>
      <t>smin</t>
    </r>
  </si>
  <si>
    <r>
      <t>h</t>
    </r>
    <r>
      <rPr>
        <sz val="10"/>
        <color theme="1"/>
        <rFont val="Calibri"/>
        <family val="2"/>
        <charset val="238"/>
        <scheme val="minor"/>
      </rPr>
      <t>imin</t>
    </r>
  </si>
  <si>
    <t>e</t>
  </si>
  <si>
    <t>f</t>
  </si>
  <si>
    <t>Oznacavanje</t>
  </si>
  <si>
    <t>C(22x14)</t>
  </si>
  <si>
    <t>m/s</t>
  </si>
  <si>
    <t>mm</t>
  </si>
  <si>
    <r>
      <t xml:space="preserve"> Za usvojeni profil sa lista </t>
    </r>
    <r>
      <rPr>
        <b/>
        <sz val="11"/>
        <color theme="1"/>
        <rFont val="Calibri"/>
        <family val="2"/>
        <charset val="238"/>
        <scheme val="minor"/>
      </rPr>
      <t>Gabariti</t>
    </r>
    <r>
      <rPr>
        <sz val="11"/>
        <color theme="1"/>
        <rFont val="Calibri"/>
        <family val="2"/>
        <charset val="238"/>
        <scheme val="minor"/>
      </rPr>
      <t xml:space="preserve"> izabrati ostale gabarite manje remenice</t>
    </r>
  </si>
  <si>
    <t>Osno rastojanje</t>
  </si>
  <si>
    <t>Obuhvatni ugao</t>
  </si>
  <si>
    <t>ili</t>
  </si>
  <si>
    <t>Lst</t>
  </si>
  <si>
    <t>Stvarno međuosno rastojanje</t>
  </si>
  <si>
    <t>Ako je D1&gt;=Dmin onda je k2=1</t>
  </si>
  <si>
    <r>
      <t>tabela 1 na listu</t>
    </r>
    <r>
      <rPr>
        <b/>
        <sz val="11"/>
        <color theme="1"/>
        <rFont val="Calibri"/>
        <family val="2"/>
        <charset val="238"/>
        <scheme val="minor"/>
      </rPr>
      <t xml:space="preserve"> KorektFaktori</t>
    </r>
  </si>
  <si>
    <r>
      <t>tabela 3 na listu</t>
    </r>
    <r>
      <rPr>
        <b/>
        <sz val="11"/>
        <color theme="1"/>
        <rFont val="Calibri"/>
        <family val="2"/>
        <charset val="238"/>
        <scheme val="minor"/>
      </rPr>
      <t xml:space="preserve"> KorektFaktori</t>
    </r>
  </si>
  <si>
    <t>k1</t>
  </si>
  <si>
    <t xml:space="preserve">tabela 1 </t>
  </si>
  <si>
    <r>
      <t>tabela 4 na listu</t>
    </r>
    <r>
      <rPr>
        <b/>
        <sz val="11"/>
        <color theme="1"/>
        <rFont val="Calibri"/>
        <family val="2"/>
        <charset val="238"/>
        <scheme val="minor"/>
      </rPr>
      <t xml:space="preserve"> KorektFaktori</t>
    </r>
  </si>
  <si>
    <t>preopterećenje u %</t>
  </si>
  <si>
    <t>k3</t>
  </si>
  <si>
    <t>tabela 3</t>
  </si>
  <si>
    <t>tabela 4</t>
  </si>
  <si>
    <t>k4</t>
  </si>
  <si>
    <t>Vrsta prenosa</t>
  </si>
  <si>
    <t>otvoren-prost</t>
  </si>
  <si>
    <t>sa zatezačem</t>
  </si>
  <si>
    <t>poluukršten</t>
  </si>
  <si>
    <t>Preporučeni br. kaiševa</t>
  </si>
  <si>
    <t>Nominalna snaga kaišnika za obuhvatni ugao od 180 stepeni-DIN 2218</t>
  </si>
  <si>
    <t>Obimna brzina v(m/s)</t>
  </si>
  <si>
    <t>Snaga Pn na kaišniku</t>
  </si>
  <si>
    <r>
      <t xml:space="preserve">Bira se sa lista </t>
    </r>
    <r>
      <rPr>
        <b/>
        <sz val="11"/>
        <color theme="1"/>
        <rFont val="Calibri"/>
        <family val="2"/>
        <charset val="238"/>
        <scheme val="minor"/>
      </rPr>
      <t>Snaga</t>
    </r>
    <r>
      <rPr>
        <sz val="11"/>
        <color theme="1"/>
        <rFont val="Calibri"/>
        <family val="2"/>
        <charset val="238"/>
        <scheme val="minor"/>
      </rPr>
      <t xml:space="preserve"> prema usvojenom profilu</t>
    </r>
  </si>
  <si>
    <t>Stvarna snaga na kaišniku</t>
  </si>
  <si>
    <t>Potreban br. kaiševa</t>
  </si>
  <si>
    <t xml:space="preserve">Usvaja se prvi veći/manji cio broj. Ako se usvoji manji cio broj onda je vijek prenosnika nešto kraći inače je nešto duži. Izbor zavisi i od uslova rada. </t>
  </si>
  <si>
    <t>Učestalost savijanja kaiša</t>
  </si>
  <si>
    <t>1/s</t>
  </si>
  <si>
    <t xml:space="preserve">Dozvoljena učestalost </t>
  </si>
  <si>
    <t>Minimalna dužina remena</t>
  </si>
  <si>
    <t>Lst&gt;=Lmin</t>
  </si>
  <si>
    <t>(ne)zadovoljava</t>
  </si>
  <si>
    <t>fd=25</t>
  </si>
  <si>
    <t>f&lt;=fd</t>
  </si>
  <si>
    <t>Dužina remena</t>
  </si>
  <si>
    <t>Usvojiti prvu standardnu veću vrijednost</t>
  </si>
  <si>
    <t>Preporučena optimalna brzina</t>
  </si>
  <si>
    <t>Minimalni prečnik manje remenice</t>
  </si>
  <si>
    <r>
      <t xml:space="preserve">Sa lista </t>
    </r>
    <r>
      <rPr>
        <b/>
        <sz val="11"/>
        <color theme="1"/>
        <rFont val="Calibri"/>
        <family val="2"/>
        <charset val="238"/>
        <scheme val="minor"/>
      </rPr>
      <t>Dmin,</t>
    </r>
    <r>
      <rPr>
        <sz val="11"/>
        <color theme="1"/>
        <rFont val="Calibri"/>
        <family val="2"/>
        <charset val="238"/>
        <scheme val="minor"/>
      </rPr>
      <t xml:space="preserve"> za ugao profila koji je najčešće 38, izabrati prvi veći standardni prečnik manje remenice kao i profil</t>
    </r>
  </si>
  <si>
    <t>Prečnik veće remenice</t>
  </si>
  <si>
    <t>P</t>
  </si>
  <si>
    <t>nem</t>
  </si>
  <si>
    <t>nrm</t>
  </si>
  <si>
    <t>ugao prenosnika</t>
  </si>
  <si>
    <t>PODACI</t>
  </si>
  <si>
    <t>IZRADA</t>
  </si>
  <si>
    <t>usvojeno</t>
  </si>
  <si>
    <t>D2</t>
  </si>
  <si>
    <t>Amin</t>
  </si>
  <si>
    <t>Amax</t>
  </si>
  <si>
    <t>1,5D2</t>
  </si>
  <si>
    <t>provjera A</t>
  </si>
  <si>
    <t>Amin=D2</t>
  </si>
  <si>
    <t>Amax=1,5D2</t>
  </si>
  <si>
    <t>provjera</t>
  </si>
  <si>
    <t>kW</t>
  </si>
  <si>
    <t>min-1</t>
  </si>
  <si>
    <t>min-2</t>
  </si>
  <si>
    <t>B(17x11)</t>
  </si>
  <si>
    <t>fd</t>
  </si>
  <si>
    <t>Dmin</t>
  </si>
  <si>
    <t>D1</t>
  </si>
  <si>
    <t>Obrtni moment na vratilu</t>
  </si>
  <si>
    <t>Obimna sila</t>
  </si>
  <si>
    <t>Opterecenje vrqatila</t>
  </si>
  <si>
    <t>Nmm</t>
  </si>
  <si>
    <t>N</t>
  </si>
  <si>
    <t>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</si>
</sst>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 wrapText="1"/>
    </xf>
    <xf numFmtId="0" fontId="3" fillId="0" borderId="0" xfId="0" applyFont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13</xdr:row>
      <xdr:rowOff>38101</xdr:rowOff>
    </xdr:from>
    <xdr:to>
      <xdr:col>5</xdr:col>
      <xdr:colOff>135145</xdr:colOff>
      <xdr:row>24</xdr:row>
      <xdr:rowOff>171451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514601"/>
          <a:ext cx="2983120" cy="2400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971549</xdr:colOff>
      <xdr:row>0</xdr:row>
      <xdr:rowOff>28575</xdr:rowOff>
    </xdr:from>
    <xdr:ext cx="1533525" cy="27494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3371849" y="409575"/>
              <a:ext cx="1533525" cy="2749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</a:rPr>
                          <m:t>𝑣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𝑜𝑝𝑡</m:t>
                        </m:r>
                      </m:sub>
                    </m:sSub>
                    <m:r>
                      <a:rPr lang="sr-Latn-BA" sz="1100" b="0" i="1">
                        <a:latin typeface="Cambria Math"/>
                      </a:rPr>
                      <m:t>=</m:t>
                    </m:r>
                    <m:d>
                      <m:dPr>
                        <m:ctrlPr>
                          <a:rPr lang="sr-Latn-BA" sz="1100" b="0" i="1">
                            <a:latin typeface="Cambria Math"/>
                          </a:rPr>
                        </m:ctrlPr>
                      </m:dPr>
                      <m:e>
                        <m:r>
                          <a:rPr lang="sr-Latn-BA" sz="1100" b="0" i="1">
                            <a:latin typeface="Cambria Math"/>
                          </a:rPr>
                          <m:t>18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÷22</m:t>
                        </m:r>
                      </m:e>
                    </m:d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3371849" y="409575"/>
              <a:ext cx="1533525" cy="2749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𝑣_𝑜𝑝𝑡=(18</a:t>
              </a:r>
              <a:r>
                <a:rPr lang="sr-Latn-BA" sz="1100" b="0" i="0">
                  <a:latin typeface="Cambria Math"/>
                  <a:ea typeface="Cambria Math"/>
                </a:rPr>
                <a:t>÷22)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962026</xdr:colOff>
      <xdr:row>1</xdr:row>
      <xdr:rowOff>9525</xdr:rowOff>
    </xdr:from>
    <xdr:ext cx="1447800" cy="4145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3362326" y="790575"/>
              <a:ext cx="1447800" cy="4145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</a:rPr>
                          <m:t>𝐷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𝑚𝑖𝑛</m:t>
                        </m:r>
                      </m:sub>
                    </m:sSub>
                    <m:r>
                      <a:rPr lang="sr-Latn-BA" sz="1100" b="0" i="1">
                        <a:latin typeface="Cambria Math"/>
                        <a:ea typeface="Cambria Math"/>
                      </a:rPr>
                      <m:t>≥</m:t>
                    </m:r>
                    <m:f>
                      <m:fPr>
                        <m:ctrlPr>
                          <a:rPr lang="sr-Latn-BA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60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𝑣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𝑜𝑝𝑡</m:t>
                            </m:r>
                          </m:sub>
                        </m:sSub>
                      </m:num>
                      <m:den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𝜋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3362326" y="790575"/>
              <a:ext cx="1447800" cy="4145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𝐷_𝑚𝑖𝑛</a:t>
              </a:r>
              <a:r>
                <a:rPr lang="sr-Latn-BA" sz="1100" b="0" i="0">
                  <a:latin typeface="Cambria Math"/>
                  <a:ea typeface="Cambria Math"/>
                </a:rPr>
                <a:t>≥</a:t>
              </a:r>
              <a:r>
                <a:rPr lang="sr-Latn-BA" sz="1100" b="0" i="0">
                  <a:latin typeface="Cambria Math"/>
                </a:rPr>
                <a:t>(60</a:t>
              </a:r>
              <a:r>
                <a:rPr lang="sr-Latn-BA" sz="1100" b="0" i="0">
                  <a:latin typeface="Cambria Math"/>
                  <a:ea typeface="Cambria Math"/>
                </a:rPr>
                <a:t>∙𝑣_𝑜𝑝𝑡)/(𝜋∙𝑛)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914400</xdr:colOff>
      <xdr:row>6</xdr:row>
      <xdr:rowOff>28575</xdr:rowOff>
    </xdr:from>
    <xdr:ext cx="154305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3314700" y="3000375"/>
              <a:ext cx="15430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b="0" i="1">
                        <a:latin typeface="Cambria Math"/>
                      </a:rPr>
                      <m:t>𝐴</m:t>
                    </m:r>
                    <m:r>
                      <a:rPr lang="sr-Latn-BA" sz="1100" b="0" i="1">
                        <a:latin typeface="Cambria Math"/>
                      </a:rPr>
                      <m:t>=</m:t>
                    </m:r>
                    <m:d>
                      <m:dPr>
                        <m:ctrlPr>
                          <a:rPr lang="sr-Latn-BA" sz="1100" b="0" i="1">
                            <a:latin typeface="Cambria Math"/>
                          </a:rPr>
                        </m:ctrlPr>
                      </m:dPr>
                      <m:e>
                        <m:r>
                          <a:rPr lang="sr-Latn-BA" sz="1100" b="0" i="1">
                            <a:latin typeface="Cambria Math"/>
                          </a:rPr>
                          <m:t>1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÷1,5</m:t>
                        </m:r>
                      </m:e>
                    </m:d>
                    <m:sSub>
                      <m:sSubPr>
                        <m:ctrlPr>
                          <a:rPr lang="sr-Latn-BA" sz="1100" b="0" i="1">
                            <a:latin typeface="Cambria Math"/>
                            <a:ea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𝐷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3314700" y="3000375"/>
              <a:ext cx="15430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𝐴=(1</a:t>
              </a:r>
              <a:r>
                <a:rPr lang="sr-Latn-BA" sz="1100" b="0" i="0">
                  <a:latin typeface="Cambria Math"/>
                  <a:ea typeface="Cambria Math"/>
                </a:rPr>
                <a:t>÷1,5) 𝐷_2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1304925</xdr:colOff>
      <xdr:row>4</xdr:row>
      <xdr:rowOff>47625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3705225" y="268605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</a:rPr>
                          <m:t>𝐷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sr-Latn-BA" sz="1100" b="0" i="1">
                        <a:latin typeface="Cambria Math"/>
                      </a:rPr>
                      <m:t>=</m:t>
                    </m:r>
                    <m:r>
                      <a:rPr lang="sr-Latn-BA" sz="1100" b="0" i="1">
                        <a:latin typeface="Cambria Math"/>
                      </a:rPr>
                      <m:t>𝑖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∙</m:t>
                    </m:r>
                    <m:sSub>
                      <m:sSubPr>
                        <m:ctrlPr>
                          <a:rPr lang="sr-Latn-BA" sz="1100" b="0" i="1">
                            <a:latin typeface="Cambria Math"/>
                            <a:ea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𝐷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1</m:t>
                        </m:r>
                      </m:sub>
                    </m:sSub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3705225" y="268605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𝐷_2=𝑖</a:t>
              </a:r>
              <a:r>
                <a:rPr lang="sr-Latn-BA" sz="1100" b="0" i="0">
                  <a:latin typeface="Cambria Math"/>
                  <a:ea typeface="Cambria Math"/>
                </a:rPr>
                <a:t>∙𝐷_1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933449</xdr:colOff>
      <xdr:row>10</xdr:row>
      <xdr:rowOff>38100</xdr:rowOff>
    </xdr:from>
    <xdr:ext cx="1600201" cy="408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3333749" y="3352800"/>
              <a:ext cx="1600201" cy="408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i="1">
                        <a:latin typeface="Cambria Math"/>
                        <a:ea typeface="Cambria Math"/>
                      </a:rPr>
                      <m:t>𝛽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=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𝑎𝑟𝑐𝑠𝑖𝑛</m:t>
                    </m:r>
                    <m:f>
                      <m:fPr>
                        <m:ctrlPr>
                          <a:rPr lang="sr-Latn-BA" sz="1100" b="0" i="1">
                            <a:latin typeface="Cambria Math"/>
                            <a:ea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𝐷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𝐷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1</m:t>
                            </m:r>
                          </m:sub>
                        </m:sSub>
                      </m:num>
                      <m:den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2∙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𝐴</m:t>
                        </m:r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3333749" y="3352800"/>
              <a:ext cx="1600201" cy="408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i="0">
                  <a:latin typeface="Cambria Math"/>
                  <a:ea typeface="Cambria Math"/>
                </a:rPr>
                <a:t>𝛽</a:t>
              </a:r>
              <a:r>
                <a:rPr lang="sr-Latn-BA" sz="1100" b="0" i="0">
                  <a:latin typeface="Cambria Math"/>
                  <a:ea typeface="Cambria Math"/>
                </a:rPr>
                <a:t>=𝑎𝑟𝑐𝑠𝑖𝑛 (𝐷_2−𝐷_1)/(2∙𝐴)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762000</xdr:colOff>
      <xdr:row>11</xdr:row>
      <xdr:rowOff>19050</xdr:rowOff>
    </xdr:from>
    <xdr:ext cx="19907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3162300" y="3810000"/>
              <a:ext cx="19907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i="1">
                            <a:latin typeface="Cambria Math"/>
                            <a:ea typeface="Cambria Math"/>
                          </a:rPr>
                          <m:t>𝛼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sr-Latn-BA" sz="1100" b="0" i="1">
                        <a:latin typeface="Cambria Math"/>
                      </a:rPr>
                      <m:t>=180−2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𝛽</m:t>
                    </m:r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3162300" y="3810000"/>
              <a:ext cx="19907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i="0">
                  <a:latin typeface="Cambria Math"/>
                  <a:ea typeface="Cambria Math"/>
                </a:rPr>
                <a:t>𝛼_</a:t>
              </a:r>
              <a:r>
                <a:rPr lang="sr-Latn-BA" sz="1100" b="0" i="0">
                  <a:latin typeface="Cambria Math"/>
                </a:rPr>
                <a:t>1=180−2</a:t>
              </a:r>
              <a:r>
                <a:rPr lang="sr-Latn-BA" sz="1100" b="0" i="0">
                  <a:latin typeface="Cambria Math"/>
                  <a:ea typeface="Cambria Math"/>
                </a:rPr>
                <a:t>𝛽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752475</xdr:colOff>
      <xdr:row>12</xdr:row>
      <xdr:rowOff>28575</xdr:rowOff>
    </xdr:from>
    <xdr:ext cx="1990725" cy="42383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3152775" y="4171950"/>
              <a:ext cx="1990725" cy="423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i="1">
                            <a:latin typeface="Cambria Math"/>
                            <a:ea typeface="Cambria Math"/>
                          </a:rPr>
                          <m:t>𝛼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sr-Latn-BA" sz="1100" b="0" i="1">
                        <a:latin typeface="Cambria Math"/>
                      </a:rPr>
                      <m:t>=180−</m:t>
                    </m:r>
                    <m:f>
                      <m:fPr>
                        <m:ctrlPr>
                          <a:rPr lang="sr-Latn-BA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60(</m:t>
                        </m:r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𝐷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sr-Latn-BA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𝐷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sr-Latn-BA" sz="1100" b="0" i="1">
                            <a:latin typeface="Cambria Math"/>
                          </a:rPr>
                          <m:t>)</m:t>
                        </m:r>
                      </m:num>
                      <m:den>
                        <m:r>
                          <a:rPr lang="sr-Latn-BA" sz="1100" b="0" i="1">
                            <a:latin typeface="Cambria Math"/>
                          </a:rPr>
                          <m:t>𝐴</m:t>
                        </m:r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3152775" y="4171950"/>
              <a:ext cx="1990725" cy="423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i="0">
                  <a:latin typeface="Cambria Math"/>
                  <a:ea typeface="Cambria Math"/>
                </a:rPr>
                <a:t>𝛼_</a:t>
              </a:r>
              <a:r>
                <a:rPr lang="sr-Latn-BA" sz="1100" b="0" i="0">
                  <a:latin typeface="Cambria Math"/>
                </a:rPr>
                <a:t>1=180−(60(𝐷_2−𝐷_1))/𝐴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723901</xdr:colOff>
      <xdr:row>13</xdr:row>
      <xdr:rowOff>28575</xdr:rowOff>
    </xdr:from>
    <xdr:ext cx="2362200" cy="4208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3124201" y="4705350"/>
              <a:ext cx="2362200" cy="4208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b="0" i="1">
                        <a:latin typeface="Cambria Math"/>
                      </a:rPr>
                      <m:t>𝐿</m:t>
                    </m:r>
                    <m:r>
                      <a:rPr lang="sr-Latn-BA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sr-Latn-BA" sz="1100" b="0" i="1">
                            <a:latin typeface="Cambria Math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sr-Latn-BA" sz="11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sr-Latn-BA" sz="11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sr-Latn-BA" sz="1100" b="0" i="1">
                                    <a:latin typeface="Cambria Math"/>
                                  </a:rPr>
                                  <m:t>𝐷</m:t>
                                </m:r>
                              </m:e>
                              <m:sub>
                                <m:r>
                                  <a:rPr lang="sr-Latn-BA" sz="11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sr-Latn-BA" sz="11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sr-Latn-BA" sz="11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sr-Latn-BA" sz="1100" b="0" i="1">
                                    <a:latin typeface="Cambria Math"/>
                                  </a:rPr>
                                  <m:t>𝐷</m:t>
                                </m:r>
                              </m:e>
                              <m:sub>
                                <m:r>
                                  <a:rPr lang="sr-Latn-BA" sz="11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</m:e>
                        </m:d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𝜋</m:t>
                        </m:r>
                      </m:num>
                      <m:den>
                        <m:r>
                          <a:rPr lang="sr-Latn-BA" sz="1100" b="0" i="1">
                            <a:latin typeface="Cambria Math"/>
                          </a:rPr>
                          <m:t>2</m:t>
                        </m:r>
                      </m:den>
                    </m:f>
                    <m:r>
                      <a:rPr lang="sr-Latn-BA" sz="11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sr-Latn-BA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𝛽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𝜋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d>
                          <m:dPr>
                            <m:ctrlPr>
                              <a:rPr lang="sr-Latn-BA" sz="1100" b="0" i="1">
                                <a:latin typeface="Cambria Math"/>
                                <a:ea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𝐷</m:t>
                                </m:r>
                              </m:e>
                              <m:sub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𝐷</m:t>
                                </m:r>
                              </m:e>
                              <m:sub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1</m:t>
                                </m:r>
                              </m:sub>
                            </m:sSub>
                          </m:e>
                        </m:d>
                      </m:num>
                      <m:den>
                        <m:r>
                          <a:rPr lang="sr-Latn-BA" sz="1100" b="0" i="1">
                            <a:latin typeface="Cambria Math"/>
                          </a:rPr>
                          <m:t>180</m:t>
                        </m:r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3124201" y="4705350"/>
              <a:ext cx="2362200" cy="4208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𝐿=((𝐷_2+𝐷_1 )</a:t>
              </a:r>
              <a:r>
                <a:rPr lang="sr-Latn-BA" sz="1100" b="0" i="0">
                  <a:latin typeface="Cambria Math"/>
                  <a:ea typeface="Cambria Math"/>
                </a:rPr>
                <a:t>∙𝜋)/</a:t>
              </a:r>
              <a:r>
                <a:rPr lang="sr-Latn-BA" sz="1100" b="0" i="0">
                  <a:latin typeface="Cambria Math"/>
                </a:rPr>
                <a:t>2+(</a:t>
              </a:r>
              <a:r>
                <a:rPr lang="sr-Latn-BA" sz="1100" b="0" i="0">
                  <a:latin typeface="Cambria Math"/>
                  <a:ea typeface="Cambria Math"/>
                </a:rPr>
                <a:t>𝛽∙𝜋∙(𝐷_2−𝐷_1 ))/</a:t>
              </a:r>
              <a:r>
                <a:rPr lang="sr-Latn-BA" sz="1100" b="0" i="0">
                  <a:latin typeface="Cambria Math"/>
                </a:rPr>
                <a:t>180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38100</xdr:colOff>
      <xdr:row>17</xdr:row>
      <xdr:rowOff>19050</xdr:rowOff>
    </xdr:from>
    <xdr:ext cx="3590925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2438400" y="5686425"/>
              <a:ext cx="3590925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b="0" i="1">
                        <a:latin typeface="Cambria Math"/>
                      </a:rPr>
                      <m:t>𝐴</m:t>
                    </m:r>
                    <m:r>
                      <a:rPr lang="sr-Latn-BA" sz="1100" b="0" i="1">
                        <a:latin typeface="Cambria Math"/>
                      </a:rPr>
                      <m:t>=</m:t>
                    </m:r>
                    <m:d>
                      <m:dPr>
                        <m:ctrlPr>
                          <a:rPr lang="sr-Latn-BA" sz="1100" b="0" i="1">
                            <a:latin typeface="Cambria Math"/>
                          </a:rPr>
                        </m:ctrlPr>
                      </m:dPr>
                      <m:e>
                        <m:r>
                          <a:rPr lang="sr-Latn-BA" sz="1100" b="0" i="1">
                            <a:latin typeface="Cambria Math"/>
                          </a:rPr>
                          <m:t>1,01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𝐿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𝑠𝑡</m:t>
                            </m:r>
                          </m:sub>
                        </m:sSub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−</m:t>
                        </m:r>
                        <m:f>
                          <m:fPr>
                            <m:ctrlPr>
                              <a:rPr lang="sr-Latn-BA" sz="1100" b="0" i="1">
                                <a:latin typeface="Cambria Math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sr-Latn-BA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𝛽</m:t>
                            </m:r>
                            <m:r>
                              <a:rPr lang="sr-Latn-BA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∙</m:t>
                            </m:r>
                            <m:r>
                              <a:rPr lang="sr-Latn-BA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𝜋</m:t>
                            </m:r>
                            <m:d>
                              <m:dPr>
                                <m:ctrlP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sr-Latn-BA" sz="1100" b="0" i="1">
                                        <a:latin typeface="Cambria Math"/>
                                        <a:ea typeface="Cambria Math"/>
                                      </a:rPr>
                                    </m:ctrlPr>
                                  </m:sSubPr>
                                  <m:e>
                                    <m:r>
                                      <a:rPr lang="sr-Latn-BA" sz="1100" b="0" i="1">
                                        <a:latin typeface="Cambria Math"/>
                                        <a:ea typeface="Cambria Math"/>
                                      </a:rPr>
                                      <m:t>𝐷</m:t>
                                    </m:r>
                                  </m:e>
                                  <m:sub>
                                    <m:r>
                                      <a:rPr lang="sr-Latn-BA" sz="1100" b="0" i="1">
                                        <a:latin typeface="Cambria Math"/>
                                        <a:ea typeface="Cambria Math"/>
                                      </a:rPr>
                                      <m:t>2</m:t>
                                    </m:r>
                                  </m:sub>
                                </m:sSub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−</m:t>
                                </m:r>
                                <m:sSub>
                                  <m:sSubPr>
                                    <m:ctrlPr>
                                      <a:rPr lang="sr-Latn-BA" sz="1100" b="0" i="1">
                                        <a:latin typeface="Cambria Math"/>
                                        <a:ea typeface="Cambria Math"/>
                                      </a:rPr>
                                    </m:ctrlPr>
                                  </m:sSubPr>
                                  <m:e>
                                    <m:r>
                                      <a:rPr lang="sr-Latn-BA" sz="1100" b="0" i="1">
                                        <a:latin typeface="Cambria Math"/>
                                        <a:ea typeface="Cambria Math"/>
                                      </a:rPr>
                                      <m:t>𝐷</m:t>
                                    </m:r>
                                  </m:e>
                                  <m:sub>
                                    <m:r>
                                      <a:rPr lang="sr-Latn-BA" sz="1100" b="0" i="1">
                                        <a:latin typeface="Cambria Math"/>
                                        <a:ea typeface="Cambria Math"/>
                                      </a:rPr>
                                      <m:t>1</m:t>
                                    </m:r>
                                  </m:sub>
                                </m:sSub>
                              </m:e>
                            </m:d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∙</m:t>
                            </m:r>
                            <m:func>
                              <m:funcPr>
                                <m:ctrlP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sr-Latn-BA" sz="1100" b="0" i="0">
                                    <a:latin typeface="Cambria Math"/>
                                    <a:ea typeface="Cambria Math"/>
                                  </a:rPr>
                                  <m:t>cos</m:t>
                                </m:r>
                              </m:fName>
                              <m:e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𝛽</m:t>
                                </m:r>
                              </m:e>
                            </m:func>
                          </m:num>
                          <m:den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90</m:t>
                            </m:r>
                          </m:den>
                        </m:f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−</m:t>
                        </m:r>
                        <m:f>
                          <m:fPr>
                            <m:ctrlPr>
                              <a:rPr lang="sr-Latn-BA" sz="1100" b="0" i="1">
                                <a:latin typeface="Cambria Math"/>
                                <a:ea typeface="Cambria Math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𝐷</m:t>
                                </m:r>
                              </m:e>
                              <m:sub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𝐷</m:t>
                                </m:r>
                              </m:e>
                              <m:sub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1</m:t>
                                </m:r>
                              </m:sub>
                            </m:sSub>
                          </m:num>
                          <m:den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2</m:t>
                            </m:r>
                          </m:den>
                        </m:f>
                        <m: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∙</m:t>
                        </m:r>
                        <m: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𝜋</m:t>
                        </m:r>
                      </m:e>
                    </m:d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2438400" y="5686425"/>
              <a:ext cx="3590925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𝐴=(1,01</a:t>
              </a:r>
              <a:r>
                <a:rPr lang="sr-Latn-BA" sz="1100" b="0" i="0">
                  <a:latin typeface="Cambria Math"/>
                  <a:ea typeface="Cambria Math"/>
                </a:rPr>
                <a:t>∙𝐿_𝑠𝑡−(</a:t>
              </a:r>
              <a:r>
                <a:rPr lang="sr-Latn-BA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𝛽∙𝜋</a:t>
              </a:r>
              <a:r>
                <a:rPr lang="sr-Latn-BA" sz="11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(</a:t>
              </a:r>
              <a:r>
                <a:rPr lang="sr-Latn-BA" sz="1100" b="0" i="0">
                  <a:latin typeface="Cambria Math"/>
                  <a:ea typeface="Cambria Math"/>
                </a:rPr>
                <a:t>𝐷_2−𝐷_1 )∙cos⁡𝛽)/90−(𝐷_2+𝐷_1)/2</a:t>
              </a:r>
              <a:r>
                <a:rPr lang="sr-Latn-BA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∙𝜋</a:t>
              </a:r>
              <a:r>
                <a:rPr lang="sr-Latn-BA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752475</xdr:colOff>
      <xdr:row>19</xdr:row>
      <xdr:rowOff>28575</xdr:rowOff>
    </xdr:from>
    <xdr:ext cx="21717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/>
            <xdr:cNvSpPr txBox="1"/>
          </xdr:nvSpPr>
          <xdr:spPr>
            <a:xfrm>
              <a:off x="3152775" y="6229350"/>
              <a:ext cx="21717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</a:rPr>
                          <m:t>𝑃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𝑘</m:t>
                        </m:r>
                      </m:sub>
                    </m:sSub>
                    <m:r>
                      <a:rPr lang="sr-Latn-BA" sz="1100" b="0" i="1">
                        <a:latin typeface="Cambria Math"/>
                      </a:rPr>
                      <m:t>=</m:t>
                    </m:r>
                    <m:sSub>
                      <m:sSubPr>
                        <m:ctrlPr>
                          <a:rPr lang="sr-Latn-BA" sz="11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</a:rPr>
                          <m:t>𝑘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sr-Latn-BA" sz="1100" b="0" i="1">
                        <a:latin typeface="Cambria Math"/>
                        <a:ea typeface="Cambria Math"/>
                      </a:rPr>
                      <m:t>∙</m:t>
                    </m:r>
                    <m:sSub>
                      <m:sSubPr>
                        <m:ctrlPr>
                          <a:rPr lang="sr-Latn-BA" sz="1100" b="0" i="1">
                            <a:latin typeface="Cambria Math"/>
                            <a:ea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𝑘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2</m:t>
                        </m:r>
                      </m:sub>
                    </m:sSub>
                    <m:r>
                      <a:rPr lang="sr-Latn-BA" sz="1100" b="0" i="1">
                        <a:latin typeface="Cambria Math"/>
                        <a:ea typeface="Cambria Math"/>
                      </a:rPr>
                      <m:t>∙</m:t>
                    </m:r>
                    <m:sSub>
                      <m:sSubPr>
                        <m:ctrlP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𝑘</m:t>
                        </m:r>
                      </m:e>
                      <m:sub>
                        <m: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r>
                      <a:rPr lang="sr-Latn-BA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∙</m:t>
                    </m:r>
                    <m:sSub>
                      <m:sSubPr>
                        <m:ctrlP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𝑘</m:t>
                        </m:r>
                      </m:e>
                      <m:sub>
                        <m: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4</m:t>
                        </m:r>
                      </m:sub>
                    </m:sSub>
                    <m:r>
                      <a:rPr lang="sr-Latn-BA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∙</m:t>
                    </m:r>
                    <m:sSub>
                      <m:sSubPr>
                        <m:ctrlP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𝑛</m:t>
                        </m:r>
                      </m:sub>
                    </m:sSub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3152775" y="6229350"/>
              <a:ext cx="21717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𝑃_𝑘=𝑘_1</a:t>
              </a:r>
              <a:r>
                <a:rPr lang="sr-Latn-BA" sz="1100" b="0" i="0">
                  <a:latin typeface="Cambria Math"/>
                  <a:ea typeface="Cambria Math"/>
                </a:rPr>
                <a:t>∙𝑘_2∙</a:t>
              </a:r>
              <a:r>
                <a:rPr lang="sr-Latn-BA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𝑘_</a:t>
              </a:r>
              <a:r>
                <a:rPr lang="sr-Latn-BA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sr-Latn-BA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∙𝑘_</a:t>
              </a:r>
              <a:r>
                <a:rPr lang="sr-Latn-BA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4</a:t>
              </a:r>
              <a:r>
                <a:rPr lang="sr-Latn-BA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∙</a:t>
              </a:r>
              <a:r>
                <a:rPr lang="sr-Latn-BA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𝑃</a:t>
              </a:r>
              <a:r>
                <a:rPr lang="sr-Latn-BA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sr-Latn-BA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𝑛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47625</xdr:colOff>
      <xdr:row>20</xdr:row>
      <xdr:rowOff>38100</xdr:rowOff>
    </xdr:from>
    <xdr:ext cx="13716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/>
            <xdr:cNvSpPr txBox="1"/>
          </xdr:nvSpPr>
          <xdr:spPr>
            <a:xfrm>
              <a:off x="476250" y="6553200"/>
              <a:ext cx="13716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b="0" i="1">
                            <a:latin typeface="Cambria Math"/>
                            <a:ea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𝑘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1</m:t>
                        </m:r>
                      </m:sub>
                    </m:sSub>
                    <m:r>
                      <a:rPr lang="sr-Latn-BA" sz="1100" b="0" i="1">
                        <a:latin typeface="Cambria Math"/>
                        <a:ea typeface="Cambria Math"/>
                      </a:rPr>
                      <m:t>=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𝑓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(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𝛼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)</m:t>
                    </m:r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2" name="TextBox 11"/>
            <xdr:cNvSpPr txBox="1"/>
          </xdr:nvSpPr>
          <xdr:spPr>
            <a:xfrm>
              <a:off x="476250" y="6553200"/>
              <a:ext cx="13716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  <a:ea typeface="Cambria Math"/>
                </a:rPr>
                <a:t>𝑘_1=𝑓(𝛼)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21</xdr:row>
      <xdr:rowOff>0</xdr:rowOff>
    </xdr:from>
    <xdr:ext cx="13716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/>
            <xdr:cNvSpPr txBox="1"/>
          </xdr:nvSpPr>
          <xdr:spPr>
            <a:xfrm>
              <a:off x="428625" y="6838950"/>
              <a:ext cx="13716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b="0" i="1">
                            <a:latin typeface="Cambria Math"/>
                            <a:ea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𝑘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2</m:t>
                        </m:r>
                      </m:sub>
                    </m:sSub>
                    <m:r>
                      <a:rPr lang="sr-Latn-BA" sz="1100" b="0" i="1">
                        <a:latin typeface="Cambria Math"/>
                        <a:ea typeface="Cambria Math"/>
                      </a:rPr>
                      <m:t>=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𝐷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1/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𝐷𝑚𝑖𝑛</m:t>
                    </m:r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3" name="TextBox 12"/>
            <xdr:cNvSpPr txBox="1"/>
          </xdr:nvSpPr>
          <xdr:spPr>
            <a:xfrm>
              <a:off x="428625" y="6838950"/>
              <a:ext cx="13716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  <a:ea typeface="Cambria Math"/>
                </a:rPr>
                <a:t>𝑘_2=𝐷1/𝐷𝑚𝑖𝑛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22</xdr:row>
      <xdr:rowOff>28575</xdr:rowOff>
    </xdr:from>
    <xdr:ext cx="196215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/>
            <xdr:cNvSpPr txBox="1"/>
          </xdr:nvSpPr>
          <xdr:spPr>
            <a:xfrm>
              <a:off x="428625" y="7191375"/>
              <a:ext cx="19621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b="0" i="1">
                            <a:latin typeface="Cambria Math"/>
                            <a:ea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𝑘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3</m:t>
                        </m:r>
                      </m:sub>
                    </m:sSub>
                    <m:r>
                      <a:rPr lang="sr-Latn-BA" sz="1100" b="0" i="1">
                        <a:latin typeface="Cambria Math"/>
                        <a:ea typeface="Cambria Math"/>
                      </a:rPr>
                      <m:t>=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𝑓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(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𝑝𝑟𝑒𝑜𝑝𝑡𝑒𝑟𝑒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ć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𝑒𝑛𝑗𝑎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 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𝑢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 %)</m:t>
                    </m:r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4" name="TextBox 13"/>
            <xdr:cNvSpPr txBox="1"/>
          </xdr:nvSpPr>
          <xdr:spPr>
            <a:xfrm>
              <a:off x="428625" y="7191375"/>
              <a:ext cx="19621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  <a:ea typeface="Cambria Math"/>
                </a:rPr>
                <a:t>𝑘_3=𝑓(𝑝𝑟𝑒𝑜𝑝𝑡𝑒𝑟𝑒ć𝑒𝑛𝑗𝑎 𝑢 %)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23</xdr:row>
      <xdr:rowOff>0</xdr:rowOff>
    </xdr:from>
    <xdr:ext cx="196215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/>
            <xdr:cNvSpPr txBox="1"/>
          </xdr:nvSpPr>
          <xdr:spPr>
            <a:xfrm>
              <a:off x="428625" y="7505700"/>
              <a:ext cx="19621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b="0" i="1">
                            <a:latin typeface="Cambria Math"/>
                            <a:ea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𝑘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4</m:t>
                        </m:r>
                      </m:sub>
                    </m:sSub>
                    <m:r>
                      <a:rPr lang="sr-Latn-BA" sz="1100" b="0" i="1">
                        <a:latin typeface="Cambria Math"/>
                        <a:ea typeface="Cambria Math"/>
                      </a:rPr>
                      <m:t>=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𝑓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(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𝑣𝑟𝑠𝑡𝑒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 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𝑝𝑟𝑒𝑛𝑜𝑠𝑎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)</m:t>
                    </m:r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5" name="TextBox 14"/>
            <xdr:cNvSpPr txBox="1"/>
          </xdr:nvSpPr>
          <xdr:spPr>
            <a:xfrm>
              <a:off x="428625" y="7505700"/>
              <a:ext cx="19621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  <a:ea typeface="Cambria Math"/>
                </a:rPr>
                <a:t>𝑘_4=𝑓(𝑣𝑟𝑠𝑡𝑒 𝑝𝑟𝑒𝑛𝑜𝑠𝑎)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762000</xdr:colOff>
      <xdr:row>26</xdr:row>
      <xdr:rowOff>9525</xdr:rowOff>
    </xdr:from>
    <xdr:ext cx="18669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/>
            <xdr:cNvSpPr txBox="1"/>
          </xdr:nvSpPr>
          <xdr:spPr>
            <a:xfrm>
              <a:off x="3162300" y="8839200"/>
              <a:ext cx="18669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b="0" i="1">
                        <a:latin typeface="Cambria Math"/>
                      </a:rPr>
                      <m:t>𝑧</m:t>
                    </m:r>
                    <m:r>
                      <a:rPr lang="sr-Latn-BA" sz="1100" b="0" i="1">
                        <a:latin typeface="Cambria Math"/>
                      </a:rPr>
                      <m:t>=(1÷15)</m:t>
                    </m:r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7" name="TextBox 16"/>
            <xdr:cNvSpPr txBox="1"/>
          </xdr:nvSpPr>
          <xdr:spPr>
            <a:xfrm>
              <a:off x="3162300" y="8839200"/>
              <a:ext cx="18669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𝑧=(1</a:t>
              </a:r>
              <a:r>
                <a:rPr lang="sr-Latn-BA" sz="1100" b="0" i="0">
                  <a:latin typeface="Cambria Math"/>
                  <a:ea typeface="Cambria Math"/>
                </a:rPr>
                <a:t>÷15</a:t>
              </a:r>
              <a:r>
                <a:rPr lang="sr-Latn-BA" sz="1100" b="0" i="0">
                  <a:latin typeface="Cambria Math"/>
                </a:rPr>
                <a:t>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1238250</xdr:colOff>
      <xdr:row>24</xdr:row>
      <xdr:rowOff>28575</xdr:rowOff>
    </xdr:from>
    <xdr:ext cx="914400" cy="4369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/>
            <xdr:cNvSpPr txBox="1"/>
          </xdr:nvSpPr>
          <xdr:spPr>
            <a:xfrm>
              <a:off x="3638550" y="8458200"/>
              <a:ext cx="914400" cy="4369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b="0" i="1">
                        <a:latin typeface="Cambria Math"/>
                      </a:rPr>
                      <m:t>𝑧</m:t>
                    </m:r>
                    <m:r>
                      <a:rPr lang="sr-Latn-BA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sr-Latn-BA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𝑃</m:t>
                        </m:r>
                      </m:num>
                      <m:den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𝑃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</a:rPr>
                              <m:t>𝑘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8" name="TextBox 17"/>
            <xdr:cNvSpPr txBox="1"/>
          </xdr:nvSpPr>
          <xdr:spPr>
            <a:xfrm>
              <a:off x="3638550" y="8458200"/>
              <a:ext cx="914400" cy="4369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𝑧=𝑃/𝑃_𝑘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1323974</xdr:colOff>
      <xdr:row>27</xdr:row>
      <xdr:rowOff>28575</xdr:rowOff>
    </xdr:from>
    <xdr:ext cx="771525" cy="42383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/>
            <xdr:cNvSpPr txBox="1"/>
          </xdr:nvSpPr>
          <xdr:spPr>
            <a:xfrm>
              <a:off x="3724274" y="10601325"/>
              <a:ext cx="771525" cy="423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b="0" i="1">
                        <a:latin typeface="Cambria Math"/>
                      </a:rPr>
                      <m:t>𝑓</m:t>
                    </m:r>
                    <m:r>
                      <a:rPr lang="sr-Latn-BA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sr-Latn-BA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2</m:t>
                        </m:r>
                        <m:r>
                          <a:rPr lang="sr-Latn-BA" sz="1100" b="0" i="1">
                            <a:latin typeface="Cambria Math"/>
                          </a:rPr>
                          <m:t>𝑣</m:t>
                        </m:r>
                      </m:num>
                      <m:den>
                        <m:r>
                          <a:rPr lang="sr-Latn-BA" sz="1100" b="0" i="1">
                            <a:latin typeface="Cambria Math"/>
                          </a:rPr>
                          <m:t>𝐿</m:t>
                        </m:r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9" name="TextBox 18"/>
            <xdr:cNvSpPr txBox="1"/>
          </xdr:nvSpPr>
          <xdr:spPr>
            <a:xfrm>
              <a:off x="3724274" y="10601325"/>
              <a:ext cx="771525" cy="423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𝑓=2𝑣/𝐿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1095374</xdr:colOff>
      <xdr:row>15</xdr:row>
      <xdr:rowOff>28575</xdr:rowOff>
    </xdr:from>
    <xdr:ext cx="14573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/>
            <xdr:cNvSpPr txBox="1"/>
          </xdr:nvSpPr>
          <xdr:spPr>
            <a:xfrm>
              <a:off x="4029074" y="4991100"/>
              <a:ext cx="14573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</a:rPr>
                          <m:t>𝐿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𝑚𝑖𝑛</m:t>
                        </m:r>
                      </m:sub>
                    </m:sSub>
                    <m:r>
                      <a:rPr lang="sr-Latn-BA" sz="1100" b="0" i="1">
                        <a:latin typeface="Cambria Math"/>
                      </a:rPr>
                      <m:t>=0,08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∙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𝑣</m:t>
                    </m:r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20" name="TextBox 19"/>
            <xdr:cNvSpPr txBox="1"/>
          </xdr:nvSpPr>
          <xdr:spPr>
            <a:xfrm>
              <a:off x="4029074" y="4991100"/>
              <a:ext cx="14573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𝐿_𝑚𝑖𝑛=0,08</a:t>
              </a:r>
              <a:r>
                <a:rPr lang="sr-Latn-BA" sz="1100" b="0" i="0">
                  <a:latin typeface="Cambria Math"/>
                  <a:ea typeface="Cambria Math"/>
                </a:rPr>
                <a:t>∙𝑣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676275</xdr:colOff>
      <xdr:row>30</xdr:row>
      <xdr:rowOff>47625</xdr:rowOff>
    </xdr:from>
    <xdr:ext cx="1866900" cy="4389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/>
            <xdr:cNvSpPr txBox="1"/>
          </xdr:nvSpPr>
          <xdr:spPr>
            <a:xfrm>
              <a:off x="3438525" y="11468100"/>
              <a:ext cx="1866900" cy="438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</a:rPr>
                          <m:t>𝑀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𝑜</m:t>
                        </m:r>
                      </m:sub>
                    </m:sSub>
                    <m:r>
                      <a:rPr lang="sr-Latn-BA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sr-Latn-BA" sz="11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𝑃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</a:rPr>
                              <m:t>𝑒𝑚</m:t>
                            </m:r>
                          </m:sub>
                        </m:sSub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∙30</m:t>
                        </m:r>
                      </m:num>
                      <m:den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𝜋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𝑛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𝑒𝑚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6" name="TextBox 15"/>
            <xdr:cNvSpPr txBox="1"/>
          </xdr:nvSpPr>
          <xdr:spPr>
            <a:xfrm>
              <a:off x="3438525" y="11468100"/>
              <a:ext cx="1866900" cy="438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𝑀_𝑜=(𝑃_𝑒𝑚</a:t>
              </a:r>
              <a:r>
                <a:rPr lang="sr-Latn-BA" sz="1100" b="0" i="0">
                  <a:latin typeface="Cambria Math"/>
                  <a:ea typeface="Cambria Math"/>
                </a:rPr>
                <a:t>∙30)/(𝜋∙𝑛_𝑒𝑚 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581025</xdr:colOff>
      <xdr:row>31</xdr:row>
      <xdr:rowOff>28575</xdr:rowOff>
    </xdr:from>
    <xdr:ext cx="1866900" cy="4389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/>
            <xdr:cNvSpPr txBox="1"/>
          </xdr:nvSpPr>
          <xdr:spPr>
            <a:xfrm>
              <a:off x="3343275" y="12001500"/>
              <a:ext cx="1866900" cy="438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</a:rPr>
                          <m:t>𝐹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𝑜</m:t>
                        </m:r>
                      </m:sub>
                    </m:sSub>
                    <m:r>
                      <a:rPr lang="sr-Latn-BA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sr-Latn-BA" sz="11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  <m:r>
                              <a:rPr lang="sr-Latn-BA" sz="1100" b="0" i="1">
                                <a:latin typeface="Cambria Math"/>
                              </a:rPr>
                              <m:t>𝑀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</a:rPr>
                              <m:t>𝑜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𝑑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𝑚𝑖𝑛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21" name="TextBox 20"/>
            <xdr:cNvSpPr txBox="1"/>
          </xdr:nvSpPr>
          <xdr:spPr>
            <a:xfrm>
              <a:off x="3343275" y="12001500"/>
              <a:ext cx="1866900" cy="438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𝐹_𝑜=〖2𝑀〗_𝑜/</a:t>
              </a:r>
              <a:r>
                <a:rPr lang="sr-Latn-BA" sz="1100" b="0" i="0">
                  <a:latin typeface="Cambria Math"/>
                  <a:ea typeface="Cambria Math"/>
                </a:rPr>
                <a:t>𝑑_𝑚𝑖𝑛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1295400</xdr:colOff>
      <xdr:row>32</xdr:row>
      <xdr:rowOff>28575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/>
            <xdr:cNvSpPr txBox="1"/>
          </xdr:nvSpPr>
          <xdr:spPr>
            <a:xfrm>
              <a:off x="4057650" y="1249680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</a:rPr>
                          <m:t>𝐹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𝑣</m:t>
                        </m:r>
                      </m:sub>
                    </m:sSub>
                    <m:r>
                      <a:rPr lang="sr-Latn-BA" sz="1100" b="0" i="1">
                        <a:latin typeface="Cambria Math"/>
                      </a:rPr>
                      <m:t>=2,5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∙</m:t>
                    </m:r>
                    <m:sSub>
                      <m:sSubPr>
                        <m:ctrlPr>
                          <a:rPr lang="sr-Latn-BA" sz="1100" b="0" i="1">
                            <a:latin typeface="Cambria Math"/>
                            <a:ea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𝐹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𝑜</m:t>
                        </m:r>
                      </m:sub>
                    </m:sSub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22" name="TextBox 21"/>
            <xdr:cNvSpPr txBox="1"/>
          </xdr:nvSpPr>
          <xdr:spPr>
            <a:xfrm>
              <a:off x="4057650" y="1249680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𝐹_𝑣=2,5</a:t>
              </a:r>
              <a:r>
                <a:rPr lang="sr-Latn-BA" sz="1100" b="0" i="0">
                  <a:latin typeface="Cambria Math"/>
                  <a:ea typeface="Cambria Math"/>
                </a:rPr>
                <a:t>∙𝐹_𝑜</a:t>
              </a:r>
              <a:endParaRPr lang="sr-Latn-BA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971549</xdr:colOff>
      <xdr:row>7</xdr:row>
      <xdr:rowOff>28575</xdr:rowOff>
    </xdr:from>
    <xdr:ext cx="1533525" cy="27494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3733799" y="28575"/>
              <a:ext cx="1533525" cy="2749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</a:rPr>
                          <m:t>𝑣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𝑜𝑝𝑡</m:t>
                        </m:r>
                      </m:sub>
                    </m:sSub>
                    <m:r>
                      <a:rPr lang="sr-Latn-BA" sz="1100" b="0" i="1">
                        <a:latin typeface="Cambria Math"/>
                      </a:rPr>
                      <m:t>=</m:t>
                    </m:r>
                    <m:d>
                      <m:dPr>
                        <m:ctrlPr>
                          <a:rPr lang="sr-Latn-BA" sz="1100" b="0" i="1">
                            <a:latin typeface="Cambria Math"/>
                          </a:rPr>
                        </m:ctrlPr>
                      </m:dPr>
                      <m:e>
                        <m:r>
                          <a:rPr lang="sr-Latn-BA" sz="1100" b="0" i="1">
                            <a:latin typeface="Cambria Math"/>
                          </a:rPr>
                          <m:t>18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÷22</m:t>
                        </m:r>
                      </m:e>
                    </m:d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3733799" y="28575"/>
              <a:ext cx="1533525" cy="2749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𝑣_𝑜𝑝𝑡=(18</a:t>
              </a:r>
              <a:r>
                <a:rPr lang="sr-Latn-BA" sz="1100" b="0" i="0">
                  <a:latin typeface="Cambria Math"/>
                  <a:ea typeface="Cambria Math"/>
                </a:rPr>
                <a:t>÷22)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962026</xdr:colOff>
      <xdr:row>8</xdr:row>
      <xdr:rowOff>9525</xdr:rowOff>
    </xdr:from>
    <xdr:ext cx="1447800" cy="4145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3724276" y="333375"/>
              <a:ext cx="1447800" cy="4145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</a:rPr>
                          <m:t>𝐷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𝑚𝑖𝑛</m:t>
                        </m:r>
                      </m:sub>
                    </m:sSub>
                    <m:r>
                      <a:rPr lang="sr-Latn-BA" sz="1100" b="0" i="1">
                        <a:latin typeface="Cambria Math"/>
                        <a:ea typeface="Cambria Math"/>
                      </a:rPr>
                      <m:t>≥</m:t>
                    </m:r>
                    <m:f>
                      <m:fPr>
                        <m:ctrlPr>
                          <a:rPr lang="sr-Latn-BA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60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𝑣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𝑜𝑝𝑡</m:t>
                            </m:r>
                          </m:sub>
                        </m:sSub>
                      </m:num>
                      <m:den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𝜋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3724276" y="333375"/>
              <a:ext cx="1447800" cy="4145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𝐷_𝑚𝑖𝑛</a:t>
              </a:r>
              <a:r>
                <a:rPr lang="sr-Latn-BA" sz="1100" b="0" i="0">
                  <a:latin typeface="Cambria Math"/>
                  <a:ea typeface="Cambria Math"/>
                </a:rPr>
                <a:t>≥</a:t>
              </a:r>
              <a:r>
                <a:rPr lang="sr-Latn-BA" sz="1100" b="0" i="0">
                  <a:latin typeface="Cambria Math"/>
                </a:rPr>
                <a:t>(60</a:t>
              </a:r>
              <a:r>
                <a:rPr lang="sr-Latn-BA" sz="1100" b="0" i="0">
                  <a:latin typeface="Cambria Math"/>
                  <a:ea typeface="Cambria Math"/>
                </a:rPr>
                <a:t>∙𝑣_𝑜𝑝𝑡)/(𝜋∙𝑛)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914400</xdr:colOff>
      <xdr:row>21</xdr:row>
      <xdr:rowOff>19050</xdr:rowOff>
    </xdr:from>
    <xdr:ext cx="154305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3676650" y="3905250"/>
              <a:ext cx="15430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b="0" i="1">
                        <a:latin typeface="Cambria Math"/>
                      </a:rPr>
                      <m:t>𝐴</m:t>
                    </m:r>
                    <m:r>
                      <a:rPr lang="sr-Latn-BA" sz="1100" b="0" i="1">
                        <a:latin typeface="Cambria Math"/>
                      </a:rPr>
                      <m:t>=</m:t>
                    </m:r>
                    <m:d>
                      <m:dPr>
                        <m:ctrlPr>
                          <a:rPr lang="sr-Latn-BA" sz="1100" b="0" i="1">
                            <a:latin typeface="Cambria Math"/>
                          </a:rPr>
                        </m:ctrlPr>
                      </m:dPr>
                      <m:e>
                        <m:r>
                          <a:rPr lang="sr-Latn-BA" sz="1100" b="0" i="1">
                            <a:latin typeface="Cambria Math"/>
                          </a:rPr>
                          <m:t>1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÷1,5</m:t>
                        </m:r>
                      </m:e>
                    </m:d>
                    <m:sSub>
                      <m:sSubPr>
                        <m:ctrlPr>
                          <a:rPr lang="sr-Latn-BA" sz="1100" b="0" i="1">
                            <a:latin typeface="Cambria Math"/>
                            <a:ea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𝐷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3676650" y="3905250"/>
              <a:ext cx="15430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𝐴=(1</a:t>
              </a:r>
              <a:r>
                <a:rPr lang="sr-Latn-BA" sz="1100" b="0" i="0">
                  <a:latin typeface="Cambria Math"/>
                  <a:ea typeface="Cambria Math"/>
                </a:rPr>
                <a:t>÷1,5) 𝐷_2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1304925</xdr:colOff>
      <xdr:row>19</xdr:row>
      <xdr:rowOff>47625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4067175" y="1933575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</a:rPr>
                          <m:t>𝐷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sr-Latn-BA" sz="1100" b="0" i="1">
                        <a:latin typeface="Cambria Math"/>
                      </a:rPr>
                      <m:t>=</m:t>
                    </m:r>
                    <m:r>
                      <a:rPr lang="sr-Latn-BA" sz="1100" b="0" i="1">
                        <a:latin typeface="Cambria Math"/>
                      </a:rPr>
                      <m:t>𝑖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∙</m:t>
                    </m:r>
                    <m:sSub>
                      <m:sSubPr>
                        <m:ctrlPr>
                          <a:rPr lang="sr-Latn-BA" sz="1100" b="0" i="1">
                            <a:latin typeface="Cambria Math"/>
                            <a:ea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𝐷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1</m:t>
                        </m:r>
                      </m:sub>
                    </m:sSub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4067175" y="1933575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𝐷_2=𝑖</a:t>
              </a:r>
              <a:r>
                <a:rPr lang="sr-Latn-BA" sz="1100" b="0" i="0">
                  <a:latin typeface="Cambria Math"/>
                  <a:ea typeface="Cambria Math"/>
                </a:rPr>
                <a:t>∙𝐷_1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933449</xdr:colOff>
      <xdr:row>25</xdr:row>
      <xdr:rowOff>38100</xdr:rowOff>
    </xdr:from>
    <xdr:ext cx="1600201" cy="408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3695699" y="2600325"/>
              <a:ext cx="1600201" cy="408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i="1">
                        <a:latin typeface="Cambria Math"/>
                        <a:ea typeface="Cambria Math"/>
                      </a:rPr>
                      <m:t>𝛽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=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𝑎𝑟𝑐𝑠𝑖𝑛</m:t>
                    </m:r>
                    <m:f>
                      <m:fPr>
                        <m:ctrlPr>
                          <a:rPr lang="sr-Latn-BA" sz="1100" b="0" i="1">
                            <a:latin typeface="Cambria Math"/>
                            <a:ea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𝐷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𝐷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1</m:t>
                            </m:r>
                          </m:sub>
                        </m:sSub>
                      </m:num>
                      <m:den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2∙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𝐴</m:t>
                        </m:r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3695699" y="2600325"/>
              <a:ext cx="1600201" cy="408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i="0">
                  <a:latin typeface="Cambria Math"/>
                  <a:ea typeface="Cambria Math"/>
                </a:rPr>
                <a:t>𝛽</a:t>
              </a:r>
              <a:r>
                <a:rPr lang="sr-Latn-BA" sz="1100" b="0" i="0">
                  <a:latin typeface="Cambria Math"/>
                  <a:ea typeface="Cambria Math"/>
                </a:rPr>
                <a:t>=𝑎𝑟𝑐𝑠𝑖𝑛 (𝐷_2−𝐷_1)/(2∙𝐴)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762000</xdr:colOff>
      <xdr:row>26</xdr:row>
      <xdr:rowOff>19050</xdr:rowOff>
    </xdr:from>
    <xdr:ext cx="19907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3524250" y="3057525"/>
              <a:ext cx="19907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i="1">
                            <a:latin typeface="Cambria Math"/>
                            <a:ea typeface="Cambria Math"/>
                          </a:rPr>
                          <m:t>𝛼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sr-Latn-BA" sz="1100" b="0" i="1">
                        <a:latin typeface="Cambria Math"/>
                      </a:rPr>
                      <m:t>=180−2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𝛽</m:t>
                    </m:r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3524250" y="3057525"/>
              <a:ext cx="19907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i="0">
                  <a:latin typeface="Cambria Math"/>
                  <a:ea typeface="Cambria Math"/>
                </a:rPr>
                <a:t>𝛼_</a:t>
              </a:r>
              <a:r>
                <a:rPr lang="sr-Latn-BA" sz="1100" b="0" i="0">
                  <a:latin typeface="Cambria Math"/>
                </a:rPr>
                <a:t>1=180−2</a:t>
              </a:r>
              <a:r>
                <a:rPr lang="sr-Latn-BA" sz="1100" b="0" i="0">
                  <a:latin typeface="Cambria Math"/>
                  <a:ea typeface="Cambria Math"/>
                </a:rPr>
                <a:t>𝛽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752475</xdr:colOff>
      <xdr:row>27</xdr:row>
      <xdr:rowOff>28575</xdr:rowOff>
    </xdr:from>
    <xdr:ext cx="1990725" cy="42383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3514725" y="3362325"/>
              <a:ext cx="1990725" cy="423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i="1">
                            <a:latin typeface="Cambria Math"/>
                            <a:ea typeface="Cambria Math"/>
                          </a:rPr>
                          <m:t>𝛼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sr-Latn-BA" sz="1100" b="0" i="1">
                        <a:latin typeface="Cambria Math"/>
                      </a:rPr>
                      <m:t>=180−</m:t>
                    </m:r>
                    <m:f>
                      <m:fPr>
                        <m:ctrlPr>
                          <a:rPr lang="sr-Latn-BA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60(</m:t>
                        </m:r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𝐷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sr-Latn-BA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𝐷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sr-Latn-BA" sz="1100" b="0" i="1">
                            <a:latin typeface="Cambria Math"/>
                          </a:rPr>
                          <m:t>)</m:t>
                        </m:r>
                      </m:num>
                      <m:den>
                        <m:r>
                          <a:rPr lang="sr-Latn-BA" sz="1100" b="0" i="1">
                            <a:latin typeface="Cambria Math"/>
                          </a:rPr>
                          <m:t>𝐴</m:t>
                        </m:r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3514725" y="3362325"/>
              <a:ext cx="1990725" cy="423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i="0">
                  <a:latin typeface="Cambria Math"/>
                  <a:ea typeface="Cambria Math"/>
                </a:rPr>
                <a:t>𝛼_</a:t>
              </a:r>
              <a:r>
                <a:rPr lang="sr-Latn-BA" sz="1100" b="0" i="0">
                  <a:latin typeface="Cambria Math"/>
                </a:rPr>
                <a:t>1=180−(60(𝐷_2−𝐷_1))/𝐴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200024</xdr:colOff>
      <xdr:row>28</xdr:row>
      <xdr:rowOff>28575</xdr:rowOff>
    </xdr:from>
    <xdr:ext cx="3476625" cy="4208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2962274" y="6153150"/>
              <a:ext cx="3476625" cy="4208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b="0" i="1">
                        <a:latin typeface="Cambria Math"/>
                      </a:rPr>
                      <m:t>𝐿</m:t>
                    </m:r>
                    <m:r>
                      <a:rPr lang="sr-Latn-BA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sr-Latn-BA" sz="1100" b="0" i="1">
                            <a:latin typeface="Cambria Math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sr-Latn-BA" sz="11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sr-Latn-BA" sz="11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sr-Latn-BA" sz="1100" b="0" i="1">
                                    <a:latin typeface="Cambria Math"/>
                                  </a:rPr>
                                  <m:t>𝐷</m:t>
                                </m:r>
                              </m:e>
                              <m:sub>
                                <m:r>
                                  <a:rPr lang="sr-Latn-BA" sz="11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sr-Latn-BA" sz="11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sr-Latn-BA" sz="11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sr-Latn-BA" sz="1100" b="0" i="1">
                                    <a:latin typeface="Cambria Math"/>
                                  </a:rPr>
                                  <m:t>𝐷</m:t>
                                </m:r>
                              </m:e>
                              <m:sub>
                                <m:r>
                                  <a:rPr lang="sr-Latn-BA" sz="11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</m:e>
                        </m:d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𝜋</m:t>
                        </m:r>
                      </m:num>
                      <m:den>
                        <m:r>
                          <a:rPr lang="sr-Latn-BA" sz="1100" b="0" i="1">
                            <a:latin typeface="Cambria Math"/>
                          </a:rPr>
                          <m:t>2</m:t>
                        </m:r>
                      </m:den>
                    </m:f>
                    <m:r>
                      <a:rPr lang="sr-Latn-BA" sz="11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sr-Latn-BA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𝛽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𝜋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d>
                          <m:dPr>
                            <m:ctrlPr>
                              <a:rPr lang="sr-Latn-BA" sz="1100" b="0" i="1">
                                <a:latin typeface="Cambria Math"/>
                                <a:ea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𝐷</m:t>
                                </m:r>
                              </m:e>
                              <m:sub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𝐷</m:t>
                                </m:r>
                              </m:e>
                              <m:sub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1</m:t>
                                </m:r>
                              </m:sub>
                            </m:sSub>
                          </m:e>
                        </m:d>
                      </m:num>
                      <m:den>
                        <m:r>
                          <a:rPr lang="sr-Latn-BA" sz="1100" b="0" i="1">
                            <a:latin typeface="Cambria Math"/>
                          </a:rPr>
                          <m:t>180</m:t>
                        </m:r>
                      </m:den>
                    </m:f>
                    <m:r>
                      <a:rPr lang="sr-Latn-BA" sz="1100" b="0" i="1">
                        <a:latin typeface="Cambria Math"/>
                      </a:rPr>
                      <m:t>+2</m:t>
                    </m:r>
                    <m:r>
                      <a:rPr lang="sr-Latn-BA" sz="1100" b="0" i="1">
                        <a:latin typeface="Cambria Math"/>
                      </a:rPr>
                      <m:t>𝐴𝑐𝑜𝑠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𝛽</m:t>
                    </m:r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2962274" y="6153150"/>
              <a:ext cx="3476625" cy="4208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𝐿=((𝐷_2+𝐷_1 )</a:t>
              </a:r>
              <a:r>
                <a:rPr lang="sr-Latn-BA" sz="1100" b="0" i="0">
                  <a:latin typeface="Cambria Math"/>
                  <a:ea typeface="Cambria Math"/>
                </a:rPr>
                <a:t>∙𝜋)/</a:t>
              </a:r>
              <a:r>
                <a:rPr lang="sr-Latn-BA" sz="1100" b="0" i="0">
                  <a:latin typeface="Cambria Math"/>
                </a:rPr>
                <a:t>2+(</a:t>
              </a:r>
              <a:r>
                <a:rPr lang="sr-Latn-BA" sz="1100" b="0" i="0">
                  <a:latin typeface="Cambria Math"/>
                  <a:ea typeface="Cambria Math"/>
                </a:rPr>
                <a:t>𝛽∙𝜋∙(𝐷_2−𝐷_1 ))/</a:t>
              </a:r>
              <a:r>
                <a:rPr lang="sr-Latn-BA" sz="1100" b="0" i="0">
                  <a:latin typeface="Cambria Math"/>
                </a:rPr>
                <a:t>180+2𝐴𝑐𝑜𝑠</a:t>
              </a:r>
              <a:r>
                <a:rPr lang="sr-Latn-BA" sz="1100" b="0" i="0">
                  <a:latin typeface="Cambria Math"/>
                  <a:ea typeface="Cambria Math"/>
                </a:rPr>
                <a:t>𝛽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38100</xdr:colOff>
      <xdr:row>32</xdr:row>
      <xdr:rowOff>19050</xdr:rowOff>
    </xdr:from>
    <xdr:ext cx="3590925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2800350" y="7486650"/>
              <a:ext cx="3590925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b="0" i="1">
                        <a:latin typeface="Cambria Math"/>
                      </a:rPr>
                      <m:t>𝐴</m:t>
                    </m:r>
                    <m:r>
                      <a:rPr lang="sr-Latn-BA" sz="1100" b="0" i="1">
                        <a:latin typeface="Cambria Math"/>
                      </a:rPr>
                      <m:t>=</m:t>
                    </m:r>
                    <m:d>
                      <m:dPr>
                        <m:ctrlPr>
                          <a:rPr lang="sr-Latn-BA" sz="1100" b="0" i="1">
                            <a:latin typeface="Cambria Math"/>
                          </a:rPr>
                        </m:ctrlPr>
                      </m:dPr>
                      <m:e>
                        <m:r>
                          <a:rPr lang="sr-Latn-BA" sz="1100" b="0" i="1">
                            <a:latin typeface="Cambria Math"/>
                          </a:rPr>
                          <m:t>1,01</m:t>
                        </m:r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𝐿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𝑠𝑡</m:t>
                            </m:r>
                          </m:sub>
                        </m:sSub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−</m:t>
                        </m:r>
                        <m:f>
                          <m:fPr>
                            <m:ctrlPr>
                              <a:rPr lang="sr-Latn-BA" sz="1100" b="0" i="1">
                                <a:latin typeface="Cambria Math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sr-Latn-BA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𝛽𝜋</m:t>
                            </m:r>
                            <m:d>
                              <m:dPr>
                                <m:ctrlP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sr-Latn-BA" sz="1100" b="0" i="1">
                                        <a:latin typeface="Cambria Math"/>
                                        <a:ea typeface="Cambria Math"/>
                                      </a:rPr>
                                    </m:ctrlPr>
                                  </m:sSubPr>
                                  <m:e>
                                    <m:r>
                                      <a:rPr lang="sr-Latn-BA" sz="1100" b="0" i="1">
                                        <a:latin typeface="Cambria Math"/>
                                        <a:ea typeface="Cambria Math"/>
                                      </a:rPr>
                                      <m:t>𝐷</m:t>
                                    </m:r>
                                  </m:e>
                                  <m:sub>
                                    <m:r>
                                      <a:rPr lang="sr-Latn-BA" sz="1100" b="0" i="1">
                                        <a:latin typeface="Cambria Math"/>
                                        <a:ea typeface="Cambria Math"/>
                                      </a:rPr>
                                      <m:t>2</m:t>
                                    </m:r>
                                  </m:sub>
                                </m:sSub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−</m:t>
                                </m:r>
                                <m:sSub>
                                  <m:sSubPr>
                                    <m:ctrlPr>
                                      <a:rPr lang="sr-Latn-BA" sz="1100" b="0" i="1">
                                        <a:latin typeface="Cambria Math"/>
                                        <a:ea typeface="Cambria Math"/>
                                      </a:rPr>
                                    </m:ctrlPr>
                                  </m:sSubPr>
                                  <m:e>
                                    <m:r>
                                      <a:rPr lang="sr-Latn-BA" sz="1100" b="0" i="1">
                                        <a:latin typeface="Cambria Math"/>
                                        <a:ea typeface="Cambria Math"/>
                                      </a:rPr>
                                      <m:t>𝐷</m:t>
                                    </m:r>
                                  </m:e>
                                  <m:sub>
                                    <m:r>
                                      <a:rPr lang="sr-Latn-BA" sz="1100" b="0" i="1">
                                        <a:latin typeface="Cambria Math"/>
                                        <a:ea typeface="Cambria Math"/>
                                      </a:rPr>
                                      <m:t>1</m:t>
                                    </m:r>
                                  </m:sub>
                                </m:sSub>
                              </m:e>
                            </m:d>
                          </m:num>
                          <m:den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180</m:t>
                            </m:r>
                          </m:den>
                        </m:f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−</m:t>
                        </m:r>
                        <m:f>
                          <m:fPr>
                            <m:ctrlPr>
                              <a:rPr lang="sr-Latn-BA" sz="1100" b="0" i="1">
                                <a:latin typeface="Cambria Math"/>
                                <a:ea typeface="Cambria Math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𝐷</m:t>
                                </m:r>
                              </m:e>
                              <m:sub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𝐷</m:t>
                                </m:r>
                              </m:e>
                              <m:sub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1</m:t>
                                </m:r>
                              </m:sub>
                            </m:sSub>
                          </m:num>
                          <m:den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2</m:t>
                            </m:r>
                          </m:den>
                        </m:f>
                        <m: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∙</m:t>
                        </m:r>
                        <m: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𝜋</m:t>
                        </m:r>
                      </m:e>
                    </m:d>
                    <m:r>
                      <a:rPr lang="sr-Latn-BA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/</m:t>
                    </m:r>
                    <m:r>
                      <a:rPr lang="sr-Latn-BA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Cambria Math"/>
                        <a:cs typeface="+mn-cs"/>
                      </a:rPr>
                      <m:t>2</m:t>
                    </m:r>
                    <m:func>
                      <m:funcPr>
                        <m:ctrlP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Cambria Math"/>
                            <a:cs typeface="+mn-cs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sr-Latn-BA" sz="1100" b="0" i="0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Cambria Math"/>
                            <a:cs typeface="+mn-cs"/>
                          </a:rPr>
                          <m:t>cos</m:t>
                        </m:r>
                      </m:fName>
                      <m:e>
                        <m: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Cambria Math"/>
                            <a:cs typeface="+mn-cs"/>
                          </a:rPr>
                          <m:t>𝛽</m:t>
                        </m:r>
                      </m:e>
                    </m:func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2800350" y="7486650"/>
              <a:ext cx="3590925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𝐴=(1,01</a:t>
              </a:r>
              <a:r>
                <a:rPr lang="sr-Latn-BA" sz="1100" b="0" i="0">
                  <a:latin typeface="Cambria Math"/>
                  <a:ea typeface="Cambria Math"/>
                </a:rPr>
                <a:t>𝐿_𝑠𝑡−</a:t>
              </a:r>
              <a:r>
                <a:rPr lang="sr-Latn-BA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𝛽𝜋</a:t>
              </a:r>
              <a:r>
                <a:rPr lang="sr-Latn-BA" sz="11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(</a:t>
              </a:r>
              <a:r>
                <a:rPr lang="sr-Latn-BA" sz="1100" b="0" i="0">
                  <a:latin typeface="Cambria Math"/>
                  <a:ea typeface="Cambria Math"/>
                </a:rPr>
                <a:t>𝐷_2−𝐷_1 )/180−(𝐷_2+𝐷_1)/2</a:t>
              </a:r>
              <a:r>
                <a:rPr lang="sr-Latn-BA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∙𝜋)/</a:t>
              </a:r>
              <a:r>
                <a:rPr lang="sr-Latn-BA" sz="11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2 cos⁡𝛽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752475</xdr:colOff>
      <xdr:row>34</xdr:row>
      <xdr:rowOff>28575</xdr:rowOff>
    </xdr:from>
    <xdr:ext cx="21717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/>
            <xdr:cNvSpPr txBox="1"/>
          </xdr:nvSpPr>
          <xdr:spPr>
            <a:xfrm>
              <a:off x="3514725" y="6010275"/>
              <a:ext cx="21717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</a:rPr>
                          <m:t>𝑃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𝑘</m:t>
                        </m:r>
                      </m:sub>
                    </m:sSub>
                    <m:r>
                      <a:rPr lang="sr-Latn-BA" sz="1100" b="0" i="1">
                        <a:latin typeface="Cambria Math"/>
                      </a:rPr>
                      <m:t>=</m:t>
                    </m:r>
                    <m:sSub>
                      <m:sSubPr>
                        <m:ctrlPr>
                          <a:rPr lang="sr-Latn-BA" sz="11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</a:rPr>
                          <m:t>𝑘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sr-Latn-BA" sz="1100" b="0" i="1">
                        <a:latin typeface="Cambria Math"/>
                        <a:ea typeface="Cambria Math"/>
                      </a:rPr>
                      <m:t>∙</m:t>
                    </m:r>
                    <m:sSub>
                      <m:sSubPr>
                        <m:ctrlPr>
                          <a:rPr lang="sr-Latn-BA" sz="1100" b="0" i="1">
                            <a:latin typeface="Cambria Math"/>
                            <a:ea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𝑘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2</m:t>
                        </m:r>
                      </m:sub>
                    </m:sSub>
                    <m:r>
                      <a:rPr lang="sr-Latn-BA" sz="1100" b="0" i="1">
                        <a:latin typeface="Cambria Math"/>
                        <a:ea typeface="Cambria Math"/>
                      </a:rPr>
                      <m:t>∙</m:t>
                    </m:r>
                    <m:sSub>
                      <m:sSubPr>
                        <m:ctrlP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𝑘</m:t>
                        </m:r>
                      </m:e>
                      <m:sub>
                        <m: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r>
                      <a:rPr lang="sr-Latn-BA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∙</m:t>
                    </m:r>
                    <m:sSub>
                      <m:sSubPr>
                        <m:ctrlP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𝑘</m:t>
                        </m:r>
                      </m:e>
                      <m:sub>
                        <m: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4</m:t>
                        </m:r>
                      </m:sub>
                    </m:sSub>
                    <m:r>
                      <a:rPr lang="sr-Latn-BA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∙</m:t>
                    </m:r>
                    <m:sSub>
                      <m:sSubPr>
                        <m:ctrlP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sr-Latn-B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𝑛</m:t>
                        </m:r>
                      </m:sub>
                    </m:sSub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3514725" y="6010275"/>
              <a:ext cx="21717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𝑃_𝑘=𝑘_1</a:t>
              </a:r>
              <a:r>
                <a:rPr lang="sr-Latn-BA" sz="1100" b="0" i="0">
                  <a:latin typeface="Cambria Math"/>
                  <a:ea typeface="Cambria Math"/>
                </a:rPr>
                <a:t>∙𝑘_2∙</a:t>
              </a:r>
              <a:r>
                <a:rPr lang="sr-Latn-BA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𝑘_3∙𝑘_4∙𝑃_𝑛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47625</xdr:colOff>
      <xdr:row>35</xdr:row>
      <xdr:rowOff>38100</xdr:rowOff>
    </xdr:from>
    <xdr:ext cx="13716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/>
            <xdr:cNvSpPr txBox="1"/>
          </xdr:nvSpPr>
          <xdr:spPr>
            <a:xfrm>
              <a:off x="304800" y="6334125"/>
              <a:ext cx="13716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b="0" i="1">
                            <a:latin typeface="Cambria Math"/>
                            <a:ea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𝑘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1</m:t>
                        </m:r>
                      </m:sub>
                    </m:sSub>
                    <m:r>
                      <a:rPr lang="sr-Latn-BA" sz="1100" b="0" i="1">
                        <a:latin typeface="Cambria Math"/>
                        <a:ea typeface="Cambria Math"/>
                      </a:rPr>
                      <m:t>=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𝑓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(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𝛼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)</m:t>
                    </m:r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2" name="TextBox 11"/>
            <xdr:cNvSpPr txBox="1"/>
          </xdr:nvSpPr>
          <xdr:spPr>
            <a:xfrm>
              <a:off x="304800" y="6334125"/>
              <a:ext cx="13716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  <a:ea typeface="Cambria Math"/>
                </a:rPr>
                <a:t>𝑘_1=𝑓(𝛼)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36</xdr:row>
      <xdr:rowOff>0</xdr:rowOff>
    </xdr:from>
    <xdr:ext cx="13716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/>
            <xdr:cNvSpPr txBox="1"/>
          </xdr:nvSpPr>
          <xdr:spPr>
            <a:xfrm>
              <a:off x="257175" y="6619875"/>
              <a:ext cx="13716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b="0" i="1">
                            <a:latin typeface="Cambria Math"/>
                            <a:ea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𝑘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2</m:t>
                        </m:r>
                      </m:sub>
                    </m:sSub>
                    <m:r>
                      <a:rPr lang="sr-Latn-BA" sz="1100" b="0" i="1">
                        <a:latin typeface="Cambria Math"/>
                        <a:ea typeface="Cambria Math"/>
                      </a:rPr>
                      <m:t>=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𝐷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1/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𝐷𝑚𝑖𝑛</m:t>
                    </m:r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3" name="TextBox 12"/>
            <xdr:cNvSpPr txBox="1"/>
          </xdr:nvSpPr>
          <xdr:spPr>
            <a:xfrm>
              <a:off x="257175" y="6619875"/>
              <a:ext cx="13716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  <a:ea typeface="Cambria Math"/>
                </a:rPr>
                <a:t>𝑘_2=𝐷1/𝐷𝑚𝑖𝑛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37</xdr:row>
      <xdr:rowOff>28575</xdr:rowOff>
    </xdr:from>
    <xdr:ext cx="196215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/>
            <xdr:cNvSpPr txBox="1"/>
          </xdr:nvSpPr>
          <xdr:spPr>
            <a:xfrm>
              <a:off x="257175" y="6972300"/>
              <a:ext cx="19621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b="0" i="1">
                            <a:latin typeface="Cambria Math"/>
                            <a:ea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𝑘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3</m:t>
                        </m:r>
                      </m:sub>
                    </m:sSub>
                    <m:r>
                      <a:rPr lang="sr-Latn-BA" sz="1100" b="0" i="1">
                        <a:latin typeface="Cambria Math"/>
                        <a:ea typeface="Cambria Math"/>
                      </a:rPr>
                      <m:t>=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𝑓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(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𝑝𝑟𝑒𝑜𝑝𝑡𝑒𝑟𝑒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ć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𝑒𝑛𝑗𝑎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 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𝑢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 %)</m:t>
                    </m:r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4" name="TextBox 13"/>
            <xdr:cNvSpPr txBox="1"/>
          </xdr:nvSpPr>
          <xdr:spPr>
            <a:xfrm>
              <a:off x="257175" y="6972300"/>
              <a:ext cx="19621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  <a:ea typeface="Cambria Math"/>
                </a:rPr>
                <a:t>𝑘_3=𝑓(𝑝𝑟𝑒𝑜𝑝𝑡𝑒𝑟𝑒ć𝑒𝑛𝑗𝑎 𝑢 %)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38</xdr:row>
      <xdr:rowOff>0</xdr:rowOff>
    </xdr:from>
    <xdr:ext cx="196215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/>
            <xdr:cNvSpPr txBox="1"/>
          </xdr:nvSpPr>
          <xdr:spPr>
            <a:xfrm>
              <a:off x="257175" y="7286625"/>
              <a:ext cx="19621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b="0" i="1">
                            <a:latin typeface="Cambria Math"/>
                            <a:ea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𝑘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4</m:t>
                        </m:r>
                      </m:sub>
                    </m:sSub>
                    <m:r>
                      <a:rPr lang="sr-Latn-BA" sz="1100" b="0" i="1">
                        <a:latin typeface="Cambria Math"/>
                        <a:ea typeface="Cambria Math"/>
                      </a:rPr>
                      <m:t>=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𝑓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(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𝑣𝑟𝑠𝑡𝑒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 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𝑝𝑟𝑒𝑛𝑜𝑠𝑎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)</m:t>
                    </m:r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5" name="TextBox 14"/>
            <xdr:cNvSpPr txBox="1"/>
          </xdr:nvSpPr>
          <xdr:spPr>
            <a:xfrm>
              <a:off x="257175" y="7286625"/>
              <a:ext cx="19621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  <a:ea typeface="Cambria Math"/>
                </a:rPr>
                <a:t>𝑘_4=𝑓(𝑣𝑟𝑠𝑡𝑒 𝑝𝑟𝑒𝑛𝑜𝑠𝑎)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762000</xdr:colOff>
      <xdr:row>41</xdr:row>
      <xdr:rowOff>9525</xdr:rowOff>
    </xdr:from>
    <xdr:ext cx="18669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/>
            <xdr:cNvSpPr txBox="1"/>
          </xdr:nvSpPr>
          <xdr:spPr>
            <a:xfrm>
              <a:off x="3524250" y="8772525"/>
              <a:ext cx="18669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b="0" i="1">
                        <a:latin typeface="Cambria Math"/>
                      </a:rPr>
                      <m:t>𝑧</m:t>
                    </m:r>
                    <m:r>
                      <a:rPr lang="sr-Latn-BA" sz="1100" b="0" i="1">
                        <a:latin typeface="Cambria Math"/>
                      </a:rPr>
                      <m:t>=(1÷15)</m:t>
                    </m:r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6" name="TextBox 15"/>
            <xdr:cNvSpPr txBox="1"/>
          </xdr:nvSpPr>
          <xdr:spPr>
            <a:xfrm>
              <a:off x="3524250" y="8772525"/>
              <a:ext cx="18669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𝑧=(1÷15)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1238250</xdr:colOff>
      <xdr:row>39</xdr:row>
      <xdr:rowOff>28575</xdr:rowOff>
    </xdr:from>
    <xdr:ext cx="914400" cy="4369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/>
            <xdr:cNvSpPr txBox="1"/>
          </xdr:nvSpPr>
          <xdr:spPr>
            <a:xfrm>
              <a:off x="4000500" y="7705725"/>
              <a:ext cx="914400" cy="4369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b="0" i="1">
                        <a:latin typeface="Cambria Math"/>
                      </a:rPr>
                      <m:t>𝑧</m:t>
                    </m:r>
                    <m:r>
                      <a:rPr lang="sr-Latn-BA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sr-Latn-BA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𝑃</m:t>
                        </m:r>
                      </m:num>
                      <m:den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𝑃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</a:rPr>
                              <m:t>𝑘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7" name="TextBox 16"/>
            <xdr:cNvSpPr txBox="1"/>
          </xdr:nvSpPr>
          <xdr:spPr>
            <a:xfrm>
              <a:off x="4000500" y="7705725"/>
              <a:ext cx="914400" cy="4369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𝑧=𝑃/𝑃_𝑘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1323974</xdr:colOff>
      <xdr:row>42</xdr:row>
      <xdr:rowOff>28575</xdr:rowOff>
    </xdr:from>
    <xdr:ext cx="771525" cy="42383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/>
            <xdr:cNvSpPr txBox="1"/>
          </xdr:nvSpPr>
          <xdr:spPr>
            <a:xfrm>
              <a:off x="4086224" y="9134475"/>
              <a:ext cx="771525" cy="423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b="0" i="1">
                        <a:latin typeface="Cambria Math"/>
                      </a:rPr>
                      <m:t>𝑓</m:t>
                    </m:r>
                    <m:r>
                      <a:rPr lang="sr-Latn-BA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sr-Latn-BA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2</m:t>
                        </m:r>
                        <m:r>
                          <a:rPr lang="sr-Latn-BA" sz="1100" b="0" i="1">
                            <a:latin typeface="Cambria Math"/>
                          </a:rPr>
                          <m:t>𝑣</m:t>
                        </m:r>
                      </m:num>
                      <m:den>
                        <m:r>
                          <a:rPr lang="sr-Latn-BA" sz="1100" b="0" i="1">
                            <a:latin typeface="Cambria Math"/>
                          </a:rPr>
                          <m:t>𝐿</m:t>
                        </m:r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8" name="TextBox 17"/>
            <xdr:cNvSpPr txBox="1"/>
          </xdr:nvSpPr>
          <xdr:spPr>
            <a:xfrm>
              <a:off x="4086224" y="9134475"/>
              <a:ext cx="771525" cy="423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𝑓=2𝑣/𝐿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1095374</xdr:colOff>
      <xdr:row>30</xdr:row>
      <xdr:rowOff>28575</xdr:rowOff>
    </xdr:from>
    <xdr:ext cx="14573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/>
            <xdr:cNvSpPr txBox="1"/>
          </xdr:nvSpPr>
          <xdr:spPr>
            <a:xfrm>
              <a:off x="3857624" y="4610100"/>
              <a:ext cx="14573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</a:rPr>
                          <m:t>𝐿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𝑚𝑖𝑛</m:t>
                        </m:r>
                      </m:sub>
                    </m:sSub>
                    <m:r>
                      <a:rPr lang="sr-Latn-BA" sz="1100" b="0" i="1">
                        <a:latin typeface="Cambria Math"/>
                      </a:rPr>
                      <m:t>=0,08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∙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𝑣</m:t>
                    </m:r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9" name="TextBox 18"/>
            <xdr:cNvSpPr txBox="1"/>
          </xdr:nvSpPr>
          <xdr:spPr>
            <a:xfrm>
              <a:off x="3857624" y="4610100"/>
              <a:ext cx="14573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𝐿_𝑚𝑖𝑛=0,08</a:t>
              </a:r>
              <a:r>
                <a:rPr lang="sr-Latn-BA" sz="1100" b="0" i="0">
                  <a:latin typeface="Cambria Math"/>
                  <a:ea typeface="Cambria Math"/>
                </a:rPr>
                <a:t>∙𝑣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1009650</xdr:colOff>
      <xdr:row>45</xdr:row>
      <xdr:rowOff>38100</xdr:rowOff>
    </xdr:from>
    <xdr:ext cx="1866900" cy="4389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/>
            <xdr:cNvSpPr txBox="1"/>
          </xdr:nvSpPr>
          <xdr:spPr>
            <a:xfrm>
              <a:off x="3771900" y="14258925"/>
              <a:ext cx="1866900" cy="438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</a:rPr>
                          <m:t>𝑀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𝑜</m:t>
                        </m:r>
                      </m:sub>
                    </m:sSub>
                    <m:r>
                      <a:rPr lang="sr-Latn-BA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sr-Latn-BA" sz="11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𝑃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</a:rPr>
                              <m:t>𝑒𝑚</m:t>
                            </m:r>
                          </m:sub>
                        </m:sSub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∙30</m:t>
                        </m:r>
                      </m:num>
                      <m:den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𝜋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𝑛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𝑒𝑚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20" name="TextBox 19"/>
            <xdr:cNvSpPr txBox="1"/>
          </xdr:nvSpPr>
          <xdr:spPr>
            <a:xfrm>
              <a:off x="3771900" y="14258925"/>
              <a:ext cx="1866900" cy="438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𝑀_𝑜=(𝑃_𝑒𝑚</a:t>
              </a:r>
              <a:r>
                <a:rPr lang="sr-Latn-BA" sz="1100" b="0" i="0">
                  <a:latin typeface="Cambria Math"/>
                  <a:ea typeface="Cambria Math"/>
                </a:rPr>
                <a:t>∙30)/(𝜋∙𝑛_𝑒𝑚 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971550</xdr:colOff>
      <xdr:row>46</xdr:row>
      <xdr:rowOff>38100</xdr:rowOff>
    </xdr:from>
    <xdr:ext cx="1866900" cy="4389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/>
            <xdr:cNvSpPr txBox="1"/>
          </xdr:nvSpPr>
          <xdr:spPr>
            <a:xfrm>
              <a:off x="3733800" y="14801850"/>
              <a:ext cx="1866900" cy="438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</a:rPr>
                          <m:t>𝐹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𝑜</m:t>
                        </m:r>
                      </m:sub>
                    </m:sSub>
                    <m:r>
                      <a:rPr lang="sr-Latn-BA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sr-Latn-BA" sz="11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  <m:r>
                              <a:rPr lang="sr-Latn-BA" sz="1100" b="0" i="1">
                                <a:latin typeface="Cambria Math"/>
                              </a:rPr>
                              <m:t>𝑀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</a:rPr>
                              <m:t>𝑜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𝑑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𝑚𝑖𝑛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21" name="TextBox 20"/>
            <xdr:cNvSpPr txBox="1"/>
          </xdr:nvSpPr>
          <xdr:spPr>
            <a:xfrm>
              <a:off x="3733800" y="14801850"/>
              <a:ext cx="1866900" cy="438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𝐹_𝑜=〖2𝑀〗_𝑜/</a:t>
              </a:r>
              <a:r>
                <a:rPr lang="sr-Latn-BA" sz="1100" b="0" i="0">
                  <a:latin typeface="Cambria Math"/>
                  <a:ea typeface="Cambria Math"/>
                </a:rPr>
                <a:t>𝑑_𝑚𝑖𝑛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2</xdr:col>
      <xdr:colOff>1514475</xdr:colOff>
      <xdr:row>47</xdr:row>
      <xdr:rowOff>0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/>
            <xdr:cNvSpPr txBox="1"/>
          </xdr:nvSpPr>
          <xdr:spPr>
            <a:xfrm>
              <a:off x="4276725" y="15306675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</a:rPr>
                          <m:t>𝐹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𝑣</m:t>
                        </m:r>
                      </m:sub>
                    </m:sSub>
                    <m:r>
                      <a:rPr lang="sr-Latn-BA" sz="1100" b="0" i="1">
                        <a:latin typeface="Cambria Math"/>
                      </a:rPr>
                      <m:t>=2,5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∙</m:t>
                    </m:r>
                    <m:sSub>
                      <m:sSubPr>
                        <m:ctrlPr>
                          <a:rPr lang="sr-Latn-BA" sz="1100" b="0" i="1">
                            <a:latin typeface="Cambria Math"/>
                            <a:ea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𝐹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𝑜</m:t>
                        </m:r>
                      </m:sub>
                    </m:sSub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22" name="TextBox 21"/>
            <xdr:cNvSpPr txBox="1"/>
          </xdr:nvSpPr>
          <xdr:spPr>
            <a:xfrm>
              <a:off x="4276725" y="15306675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𝐹_𝑣=2,5</a:t>
              </a:r>
              <a:r>
                <a:rPr lang="sr-Latn-BA" sz="1100" b="0" i="0">
                  <a:latin typeface="Cambria Math"/>
                  <a:ea typeface="Cambria Math"/>
                </a:rPr>
                <a:t>∙𝐹_𝑜</a:t>
              </a:r>
              <a:endParaRPr lang="sr-Latn-BA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C10" sqref="C10"/>
    </sheetView>
  </sheetViews>
  <sheetFormatPr defaultRowHeight="15" x14ac:dyDescent="0.25"/>
  <cols>
    <col min="1" max="1" width="5.42578125" customWidth="1"/>
  </cols>
  <sheetData>
    <row r="1" spans="1:6" ht="15.75" thickBot="1" x14ac:dyDescent="0.3"/>
    <row r="2" spans="1:6" ht="15.75" thickBot="1" x14ac:dyDescent="0.3">
      <c r="C2" s="23" t="s">
        <v>7</v>
      </c>
      <c r="D2" s="24"/>
      <c r="E2" s="24"/>
      <c r="F2" s="25"/>
    </row>
    <row r="3" spans="1:6" x14ac:dyDescent="0.25">
      <c r="C3" s="1"/>
      <c r="D3" s="2"/>
      <c r="E3" s="2"/>
      <c r="F3" s="2"/>
    </row>
    <row r="4" spans="1:6" x14ac:dyDescent="0.25">
      <c r="C4" s="26" t="s">
        <v>8</v>
      </c>
      <c r="D4" s="27"/>
      <c r="E4" s="27"/>
      <c r="F4" s="28"/>
    </row>
    <row r="5" spans="1:6" x14ac:dyDescent="0.25">
      <c r="B5" s="3"/>
      <c r="C5" s="5">
        <v>38</v>
      </c>
      <c r="D5" s="3">
        <v>36</v>
      </c>
      <c r="E5" s="3">
        <v>34</v>
      </c>
      <c r="F5" s="3">
        <v>32</v>
      </c>
    </row>
    <row r="6" spans="1:6" x14ac:dyDescent="0.25">
      <c r="A6" s="29" t="s">
        <v>9</v>
      </c>
      <c r="B6" s="3" t="s">
        <v>0</v>
      </c>
      <c r="C6" s="3"/>
      <c r="D6" s="3">
        <v>63</v>
      </c>
      <c r="E6" s="3"/>
      <c r="F6" s="3">
        <v>20</v>
      </c>
    </row>
    <row r="7" spans="1:6" x14ac:dyDescent="0.25">
      <c r="A7" s="30"/>
      <c r="B7" s="3" t="s">
        <v>1</v>
      </c>
      <c r="C7" s="3">
        <v>90</v>
      </c>
      <c r="D7" s="3"/>
      <c r="E7" s="3">
        <v>50</v>
      </c>
      <c r="F7" s="3"/>
    </row>
    <row r="8" spans="1:6" x14ac:dyDescent="0.25">
      <c r="A8" s="30"/>
      <c r="B8" s="3" t="s">
        <v>2</v>
      </c>
      <c r="C8" s="3">
        <v>200</v>
      </c>
      <c r="D8" s="3"/>
      <c r="E8" s="3">
        <v>75</v>
      </c>
      <c r="F8" s="3"/>
    </row>
    <row r="9" spans="1:6" x14ac:dyDescent="0.25">
      <c r="A9" s="30"/>
      <c r="B9" s="3" t="s">
        <v>3</v>
      </c>
      <c r="C9" s="3">
        <v>280</v>
      </c>
      <c r="D9" s="3"/>
      <c r="E9" s="3">
        <v>125</v>
      </c>
      <c r="F9" s="3"/>
    </row>
    <row r="10" spans="1:6" x14ac:dyDescent="0.25">
      <c r="A10" s="30"/>
      <c r="B10" s="3" t="s">
        <v>4</v>
      </c>
      <c r="C10" s="3">
        <v>355</v>
      </c>
      <c r="D10" s="3">
        <v>200</v>
      </c>
      <c r="E10" s="3"/>
      <c r="F10" s="3"/>
    </row>
    <row r="11" spans="1:6" x14ac:dyDescent="0.25">
      <c r="A11" s="30"/>
      <c r="B11" s="3" t="s">
        <v>5</v>
      </c>
      <c r="C11" s="3">
        <v>500</v>
      </c>
      <c r="D11" s="3">
        <v>355</v>
      </c>
      <c r="E11" s="3"/>
      <c r="F11" s="3"/>
    </row>
    <row r="12" spans="1:6" x14ac:dyDescent="0.25">
      <c r="A12" s="31"/>
      <c r="B12" s="3" t="s">
        <v>6</v>
      </c>
      <c r="C12" s="3">
        <v>630</v>
      </c>
      <c r="D12" s="3">
        <v>500</v>
      </c>
      <c r="E12" s="3"/>
      <c r="F12" s="3"/>
    </row>
  </sheetData>
  <mergeCells count="3">
    <mergeCell ref="C2:F2"/>
    <mergeCell ref="C4:F4"/>
    <mergeCell ref="A6: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16"/>
  <sheetViews>
    <sheetView workbookViewId="0">
      <selection activeCell="G2" sqref="G2"/>
    </sheetView>
  </sheetViews>
  <sheetFormatPr defaultRowHeight="15" x14ac:dyDescent="0.25"/>
  <sheetData>
    <row r="5" spans="2:9" x14ac:dyDescent="0.25">
      <c r="B5" s="3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</row>
    <row r="6" spans="2:9" x14ac:dyDescent="0.25">
      <c r="B6" s="3" t="s">
        <v>10</v>
      </c>
      <c r="C6" s="3">
        <v>6</v>
      </c>
      <c r="D6" s="3">
        <v>10</v>
      </c>
      <c r="E6" s="3">
        <v>13</v>
      </c>
      <c r="F6" s="3">
        <v>17</v>
      </c>
      <c r="G6" s="3">
        <v>22</v>
      </c>
      <c r="H6" s="3">
        <v>32</v>
      </c>
      <c r="I6" s="3">
        <v>38</v>
      </c>
    </row>
    <row r="7" spans="2:9" x14ac:dyDescent="0.25">
      <c r="B7" s="3" t="s">
        <v>12</v>
      </c>
      <c r="C7" s="3">
        <v>4</v>
      </c>
      <c r="D7" s="3">
        <v>6</v>
      </c>
      <c r="E7" s="3">
        <v>8</v>
      </c>
      <c r="F7" s="3">
        <v>11</v>
      </c>
      <c r="G7" s="3">
        <v>14</v>
      </c>
      <c r="H7" s="3">
        <v>19</v>
      </c>
      <c r="I7" s="3">
        <v>25</v>
      </c>
    </row>
    <row r="8" spans="2:9" x14ac:dyDescent="0.25">
      <c r="B8" s="3" t="s">
        <v>11</v>
      </c>
      <c r="C8" s="3">
        <v>5.3</v>
      </c>
      <c r="D8" s="3">
        <v>8.5</v>
      </c>
      <c r="E8" s="3">
        <v>11</v>
      </c>
      <c r="F8" s="3">
        <v>14</v>
      </c>
      <c r="G8" s="3">
        <v>19</v>
      </c>
      <c r="H8" s="3">
        <v>27</v>
      </c>
      <c r="I8" s="3">
        <v>32</v>
      </c>
    </row>
    <row r="9" spans="2:9" x14ac:dyDescent="0.25">
      <c r="B9" s="3" t="s">
        <v>13</v>
      </c>
      <c r="C9" s="3">
        <v>1.6</v>
      </c>
      <c r="D9" s="3">
        <v>2.5</v>
      </c>
      <c r="E9" s="3">
        <v>3.3</v>
      </c>
      <c r="F9" s="3">
        <v>4.2</v>
      </c>
      <c r="G9" s="3">
        <v>5.7</v>
      </c>
      <c r="H9" s="3">
        <v>8.1</v>
      </c>
      <c r="I9" s="3">
        <v>9.6</v>
      </c>
    </row>
    <row r="10" spans="2:9" x14ac:dyDescent="0.25">
      <c r="B10" s="3" t="s">
        <v>14</v>
      </c>
      <c r="C10" s="3">
        <v>4.7</v>
      </c>
      <c r="D10" s="3">
        <v>7</v>
      </c>
      <c r="E10" s="3">
        <v>8.6999999999999993</v>
      </c>
      <c r="F10" s="3">
        <v>10.8</v>
      </c>
      <c r="G10" s="3">
        <v>14.3</v>
      </c>
      <c r="H10" s="3">
        <v>19.899999999999999</v>
      </c>
      <c r="I10" s="3">
        <v>23.4</v>
      </c>
    </row>
    <row r="11" spans="2:9" x14ac:dyDescent="0.25">
      <c r="B11" s="3" t="s">
        <v>15</v>
      </c>
      <c r="C11" s="3">
        <v>8</v>
      </c>
      <c r="D11" s="3">
        <v>12</v>
      </c>
      <c r="E11" s="3">
        <v>15</v>
      </c>
      <c r="F11" s="3">
        <v>19</v>
      </c>
      <c r="G11" s="3">
        <v>25.5</v>
      </c>
      <c r="H11" s="3">
        <v>37</v>
      </c>
      <c r="I11" s="3">
        <v>44.5</v>
      </c>
    </row>
    <row r="12" spans="2:9" x14ac:dyDescent="0.25">
      <c r="B12" s="3" t="s">
        <v>16</v>
      </c>
      <c r="C12" s="3">
        <v>7</v>
      </c>
      <c r="D12" s="3">
        <v>8</v>
      </c>
      <c r="E12" s="3">
        <v>10</v>
      </c>
      <c r="F12" s="3">
        <v>12.5</v>
      </c>
      <c r="G12" s="3">
        <v>17</v>
      </c>
      <c r="H12" s="3">
        <v>24</v>
      </c>
      <c r="I12" s="3">
        <v>29</v>
      </c>
    </row>
    <row r="15" spans="2:9" ht="19.5" customHeight="1" x14ac:dyDescent="0.25">
      <c r="G15" s="32" t="s">
        <v>17</v>
      </c>
      <c r="H15" s="32"/>
    </row>
    <row r="16" spans="2:9" ht="24" customHeight="1" x14ac:dyDescent="0.25">
      <c r="G16" s="33" t="s">
        <v>18</v>
      </c>
      <c r="H16" s="33"/>
    </row>
  </sheetData>
  <mergeCells count="2">
    <mergeCell ref="G15:H15"/>
    <mergeCell ref="G16:H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"/>
  <sheetViews>
    <sheetView workbookViewId="0">
      <selection activeCell="I18" sqref="I18"/>
    </sheetView>
  </sheetViews>
  <sheetFormatPr defaultRowHeight="15" x14ac:dyDescent="0.25"/>
  <cols>
    <col min="5" max="5" width="11.42578125" customWidth="1"/>
    <col min="9" max="9" width="13.28515625" customWidth="1"/>
    <col min="10" max="10" width="18.28515625" customWidth="1"/>
  </cols>
  <sheetData>
    <row r="3" spans="1:11" x14ac:dyDescent="0.25">
      <c r="B3" s="36" t="s">
        <v>31</v>
      </c>
      <c r="C3" s="36"/>
      <c r="E3" s="4"/>
      <c r="F3" s="36" t="s">
        <v>35</v>
      </c>
      <c r="G3" s="36"/>
      <c r="J3" s="34" t="s">
        <v>36</v>
      </c>
      <c r="K3" s="34"/>
    </row>
    <row r="4" spans="1:11" x14ac:dyDescent="0.25">
      <c r="B4" s="6"/>
      <c r="C4" s="7" t="s">
        <v>30</v>
      </c>
      <c r="F4" s="8"/>
      <c r="G4" s="7" t="s">
        <v>34</v>
      </c>
      <c r="J4" s="3"/>
      <c r="K4" s="7" t="s">
        <v>37</v>
      </c>
    </row>
    <row r="5" spans="1:11" x14ac:dyDescent="0.25">
      <c r="A5" s="37" t="s">
        <v>23</v>
      </c>
      <c r="B5" s="8">
        <v>180</v>
      </c>
      <c r="C5" s="8">
        <v>1</v>
      </c>
      <c r="E5" s="38" t="s">
        <v>33</v>
      </c>
      <c r="F5" s="8">
        <v>0</v>
      </c>
      <c r="G5" s="8">
        <v>1</v>
      </c>
      <c r="I5" s="35" t="s">
        <v>38</v>
      </c>
      <c r="J5" s="3" t="s">
        <v>39</v>
      </c>
      <c r="K5" s="3">
        <v>1</v>
      </c>
    </row>
    <row r="6" spans="1:11" x14ac:dyDescent="0.25">
      <c r="A6" s="37"/>
      <c r="B6" s="8">
        <v>170</v>
      </c>
      <c r="C6" s="8">
        <v>0.98</v>
      </c>
      <c r="E6" s="38"/>
      <c r="F6" s="8">
        <v>25</v>
      </c>
      <c r="G6" s="8">
        <v>0.91</v>
      </c>
      <c r="I6" s="35"/>
      <c r="J6" s="3" t="s">
        <v>40</v>
      </c>
      <c r="K6" s="3">
        <v>0.9</v>
      </c>
    </row>
    <row r="7" spans="1:11" x14ac:dyDescent="0.25">
      <c r="A7" s="37"/>
      <c r="B7" s="8">
        <v>160</v>
      </c>
      <c r="C7" s="8">
        <v>0.95</v>
      </c>
      <c r="E7" s="38"/>
      <c r="F7" s="8">
        <v>50</v>
      </c>
      <c r="G7" s="8">
        <v>0.83</v>
      </c>
      <c r="I7" s="35"/>
      <c r="J7" s="3" t="s">
        <v>41</v>
      </c>
      <c r="K7" s="3">
        <v>0.75</v>
      </c>
    </row>
    <row r="8" spans="1:11" x14ac:dyDescent="0.25">
      <c r="A8" s="37"/>
      <c r="B8" s="8">
        <v>150</v>
      </c>
      <c r="C8" s="8">
        <v>0.92</v>
      </c>
      <c r="E8" s="38"/>
      <c r="F8" s="8">
        <v>100</v>
      </c>
      <c r="G8" s="8">
        <v>0.71</v>
      </c>
    </row>
    <row r="9" spans="1:11" x14ac:dyDescent="0.25">
      <c r="A9" s="37"/>
      <c r="B9" s="8">
        <v>140</v>
      </c>
      <c r="C9" s="8">
        <v>0.89</v>
      </c>
      <c r="E9" s="38"/>
      <c r="F9" s="8">
        <v>150</v>
      </c>
      <c r="G9" s="8">
        <v>0.62</v>
      </c>
    </row>
    <row r="10" spans="1:11" x14ac:dyDescent="0.25">
      <c r="A10" s="37"/>
      <c r="B10" s="8">
        <v>130</v>
      </c>
      <c r="C10" s="8">
        <v>0.86</v>
      </c>
    </row>
    <row r="11" spans="1:11" x14ac:dyDescent="0.25">
      <c r="A11" s="37"/>
      <c r="B11" s="8">
        <v>120</v>
      </c>
      <c r="C11" s="8">
        <v>0.82</v>
      </c>
    </row>
    <row r="12" spans="1:11" x14ac:dyDescent="0.25">
      <c r="A12" s="37"/>
      <c r="B12" s="8">
        <v>110</v>
      </c>
      <c r="C12" s="8">
        <v>0.78</v>
      </c>
    </row>
    <row r="13" spans="1:11" x14ac:dyDescent="0.25">
      <c r="A13" s="37"/>
      <c r="B13" s="8">
        <v>100</v>
      </c>
      <c r="C13" s="8">
        <v>0.73</v>
      </c>
    </row>
    <row r="14" spans="1:11" x14ac:dyDescent="0.25">
      <c r="A14" s="37"/>
      <c r="B14" s="8">
        <v>90</v>
      </c>
      <c r="C14" s="8">
        <v>0.68</v>
      </c>
    </row>
    <row r="15" spans="1:11" x14ac:dyDescent="0.25">
      <c r="A15" s="37"/>
      <c r="B15" s="8">
        <v>80</v>
      </c>
      <c r="C15" s="8">
        <v>0.63</v>
      </c>
    </row>
    <row r="16" spans="1:11" x14ac:dyDescent="0.25">
      <c r="A16" s="37"/>
      <c r="B16" s="8">
        <v>70</v>
      </c>
      <c r="C16" s="8">
        <v>0.57999999999999996</v>
      </c>
    </row>
  </sheetData>
  <mergeCells count="6">
    <mergeCell ref="J3:K3"/>
    <mergeCell ref="I5:I7"/>
    <mergeCell ref="B3:C3"/>
    <mergeCell ref="A5:A16"/>
    <mergeCell ref="E5:E9"/>
    <mergeCell ref="F3:G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workbookViewId="0">
      <selection activeCell="H16" sqref="H16"/>
    </sheetView>
  </sheetViews>
  <sheetFormatPr defaultRowHeight="15" x14ac:dyDescent="0.25"/>
  <sheetData>
    <row r="2" spans="1:9" ht="24.75" customHeight="1" x14ac:dyDescent="0.25">
      <c r="B2" s="32" t="s">
        <v>43</v>
      </c>
      <c r="C2" s="32"/>
      <c r="D2" s="32"/>
      <c r="E2" s="32"/>
      <c r="F2" s="32"/>
      <c r="G2" s="32"/>
      <c r="H2" s="32"/>
      <c r="I2" s="32"/>
    </row>
    <row r="3" spans="1:9" x14ac:dyDescent="0.25">
      <c r="B3" s="6"/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</row>
    <row r="4" spans="1:9" x14ac:dyDescent="0.25">
      <c r="A4" s="39" t="s">
        <v>44</v>
      </c>
      <c r="B4" s="7">
        <v>12</v>
      </c>
      <c r="C4" s="8">
        <v>0.18</v>
      </c>
      <c r="D4" s="8">
        <v>0.73</v>
      </c>
      <c r="E4" s="8">
        <v>1.47</v>
      </c>
      <c r="F4" s="8">
        <v>2.65</v>
      </c>
      <c r="G4" s="8">
        <v>4.4800000000000004</v>
      </c>
      <c r="H4" s="8">
        <v>9.41</v>
      </c>
      <c r="I4" s="8">
        <v>14.7</v>
      </c>
    </row>
    <row r="5" spans="1:9" x14ac:dyDescent="0.25">
      <c r="A5" s="39"/>
      <c r="B5" s="7">
        <v>14</v>
      </c>
      <c r="C5" s="8">
        <v>0.19</v>
      </c>
      <c r="D5" s="8">
        <v>0.81</v>
      </c>
      <c r="E5" s="8">
        <v>1.62</v>
      </c>
      <c r="F5" s="8">
        <v>2.94</v>
      </c>
      <c r="G5" s="8">
        <v>5.15</v>
      </c>
      <c r="H5" s="8">
        <v>10.59</v>
      </c>
      <c r="I5" s="8">
        <v>16.170000000000002</v>
      </c>
    </row>
    <row r="6" spans="1:9" x14ac:dyDescent="0.25">
      <c r="A6" s="39"/>
      <c r="B6" s="7">
        <v>16</v>
      </c>
      <c r="C6" s="8">
        <v>0.2</v>
      </c>
      <c r="D6" s="8">
        <v>0.88</v>
      </c>
      <c r="E6" s="8">
        <v>1.76</v>
      </c>
      <c r="F6" s="8">
        <v>3.16</v>
      </c>
      <c r="G6" s="8">
        <v>5.51</v>
      </c>
      <c r="H6" s="8">
        <v>11.54</v>
      </c>
      <c r="I6" s="8">
        <v>17.649999999999999</v>
      </c>
    </row>
    <row r="7" spans="1:9" x14ac:dyDescent="0.25">
      <c r="A7" s="39"/>
      <c r="B7" s="10">
        <v>18</v>
      </c>
      <c r="C7" s="8">
        <v>0.19</v>
      </c>
      <c r="D7" s="8">
        <v>0.88200000000000001</v>
      </c>
      <c r="E7" s="8">
        <v>1.91</v>
      </c>
      <c r="F7" s="8">
        <v>3.38</v>
      </c>
      <c r="G7" s="8">
        <v>5.88</v>
      </c>
      <c r="H7" s="8">
        <v>12.21</v>
      </c>
      <c r="I7" s="8">
        <v>19.100000000000001</v>
      </c>
    </row>
    <row r="8" spans="1:9" x14ac:dyDescent="0.25">
      <c r="A8" s="39"/>
      <c r="B8" s="10">
        <v>20</v>
      </c>
      <c r="C8" s="8">
        <v>0.17599999999999999</v>
      </c>
      <c r="D8" s="8">
        <v>0.95599999999999996</v>
      </c>
      <c r="E8" s="8">
        <v>1.98</v>
      </c>
      <c r="F8" s="8">
        <v>3.52</v>
      </c>
      <c r="G8" s="8">
        <v>6.03</v>
      </c>
      <c r="H8" s="8">
        <v>12.57</v>
      </c>
      <c r="I8" s="8">
        <v>19.850000000000001</v>
      </c>
    </row>
    <row r="9" spans="1:9" x14ac:dyDescent="0.25">
      <c r="A9" s="39"/>
      <c r="B9" s="10">
        <v>22</v>
      </c>
      <c r="C9" s="8">
        <v>0.154</v>
      </c>
      <c r="D9" s="8">
        <v>0.88200000000000001</v>
      </c>
      <c r="E9" s="8">
        <v>1.98</v>
      </c>
      <c r="F9" s="8">
        <v>3.53</v>
      </c>
      <c r="G9" s="8">
        <v>6.1</v>
      </c>
      <c r="H9" s="8">
        <v>12.72</v>
      </c>
      <c r="I9" s="8">
        <v>19.850000000000001</v>
      </c>
    </row>
    <row r="10" spans="1:9" x14ac:dyDescent="0.25">
      <c r="A10" s="39"/>
      <c r="B10" s="7">
        <v>24</v>
      </c>
      <c r="C10" s="8">
        <v>0.11</v>
      </c>
      <c r="D10" s="8">
        <v>0.80900000000000005</v>
      </c>
      <c r="E10" s="8">
        <v>1.91</v>
      </c>
      <c r="F10" s="8">
        <v>3.46</v>
      </c>
      <c r="G10" s="8">
        <v>6.03</v>
      </c>
      <c r="H10" s="8">
        <v>12.5</v>
      </c>
      <c r="I10" s="8">
        <v>19.100000000000001</v>
      </c>
    </row>
    <row r="11" spans="1:9" x14ac:dyDescent="0.25">
      <c r="A11" s="39"/>
      <c r="B11" s="7">
        <v>26</v>
      </c>
      <c r="C11" s="8">
        <v>5.8999999999999997E-2</v>
      </c>
      <c r="D11" s="8">
        <v>0.73499999999999999</v>
      </c>
      <c r="E11" s="8">
        <v>1.91</v>
      </c>
      <c r="F11" s="8">
        <v>3.31</v>
      </c>
      <c r="G11" s="8">
        <v>5.73</v>
      </c>
      <c r="H11" s="8">
        <v>11.83</v>
      </c>
      <c r="I11" s="8">
        <v>18.38</v>
      </c>
    </row>
  </sheetData>
  <mergeCells count="2">
    <mergeCell ref="B2:I2"/>
    <mergeCell ref="A4:A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F1" sqref="F1"/>
    </sheetView>
  </sheetViews>
  <sheetFormatPr defaultRowHeight="15" x14ac:dyDescent="0.25"/>
  <cols>
    <col min="1" max="1" width="3.85546875" customWidth="1"/>
    <col min="2" max="2" width="37.5703125" style="4" customWidth="1"/>
    <col min="3" max="3" width="56.140625" customWidth="1"/>
    <col min="4" max="4" width="15" style="4" customWidth="1"/>
    <col min="5" max="5" width="7.5703125" style="4" customWidth="1"/>
    <col min="6" max="6" width="9.140625" style="4"/>
  </cols>
  <sheetData>
    <row r="1" spans="1:5" ht="25.5" customHeight="1" x14ac:dyDescent="0.25">
      <c r="A1" s="8">
        <v>1</v>
      </c>
      <c r="B1" s="11" t="s">
        <v>60</v>
      </c>
      <c r="C1" s="6"/>
      <c r="D1" s="8">
        <v>20</v>
      </c>
      <c r="E1" s="8" t="s">
        <v>19</v>
      </c>
    </row>
    <row r="2" spans="1:5" ht="35.25" customHeight="1" x14ac:dyDescent="0.25">
      <c r="A2" s="8">
        <v>2</v>
      </c>
      <c r="B2" s="11" t="s">
        <v>61</v>
      </c>
      <c r="C2" s="6"/>
      <c r="D2" s="8"/>
      <c r="E2" s="8" t="s">
        <v>20</v>
      </c>
    </row>
    <row r="3" spans="1:5" ht="50.25" customHeight="1" x14ac:dyDescent="0.25">
      <c r="A3" s="8">
        <v>3</v>
      </c>
      <c r="B3" s="11" t="s">
        <v>62</v>
      </c>
      <c r="C3" s="6"/>
      <c r="D3" s="11"/>
      <c r="E3" s="8" t="s">
        <v>20</v>
      </c>
    </row>
    <row r="4" spans="1:5" ht="37.5" customHeight="1" x14ac:dyDescent="0.25">
      <c r="A4" s="8">
        <v>4</v>
      </c>
      <c r="B4" s="11" t="s">
        <v>21</v>
      </c>
      <c r="C4" s="6"/>
      <c r="D4" s="11"/>
      <c r="E4" s="8"/>
    </row>
    <row r="5" spans="1:5" ht="26.25" customHeight="1" x14ac:dyDescent="0.25">
      <c r="A5" s="8">
        <v>5</v>
      </c>
      <c r="B5" s="8" t="s">
        <v>63</v>
      </c>
      <c r="C5" s="6"/>
      <c r="D5" s="8"/>
      <c r="E5" s="8" t="s">
        <v>20</v>
      </c>
    </row>
    <row r="6" spans="1:5" ht="26.25" customHeight="1" x14ac:dyDescent="0.25">
      <c r="A6" s="8">
        <v>6</v>
      </c>
      <c r="B6" s="8" t="s">
        <v>59</v>
      </c>
      <c r="C6" s="8" t="s">
        <v>71</v>
      </c>
      <c r="D6" s="8"/>
      <c r="E6" s="8" t="s">
        <v>20</v>
      </c>
    </row>
    <row r="7" spans="1:5" ht="27" customHeight="1" x14ac:dyDescent="0.25">
      <c r="A7" s="8">
        <v>7</v>
      </c>
      <c r="B7" s="8" t="s">
        <v>22</v>
      </c>
      <c r="C7" s="6"/>
      <c r="D7" s="8"/>
      <c r="E7" s="8" t="s">
        <v>20</v>
      </c>
    </row>
    <row r="8" spans="1:5" ht="27" customHeight="1" x14ac:dyDescent="0.25">
      <c r="A8" s="8">
        <v>8</v>
      </c>
      <c r="B8" s="8" t="s">
        <v>72</v>
      </c>
      <c r="C8" s="8" t="s">
        <v>76</v>
      </c>
      <c r="D8" s="8"/>
      <c r="E8" s="8"/>
    </row>
    <row r="9" spans="1:5" ht="27" customHeight="1" x14ac:dyDescent="0.25">
      <c r="A9" s="8">
        <v>9</v>
      </c>
      <c r="B9" s="8" t="s">
        <v>73</v>
      </c>
      <c r="C9" s="8" t="s">
        <v>77</v>
      </c>
      <c r="D9" s="8"/>
      <c r="E9" s="8"/>
    </row>
    <row r="10" spans="1:5" ht="27" customHeight="1" x14ac:dyDescent="0.25">
      <c r="A10" s="8">
        <v>10</v>
      </c>
      <c r="B10" s="8" t="s">
        <v>75</v>
      </c>
      <c r="C10" s="16" t="s">
        <v>78</v>
      </c>
      <c r="D10" s="8"/>
      <c r="E10" s="8"/>
    </row>
    <row r="11" spans="1:5" ht="37.5" customHeight="1" x14ac:dyDescent="0.25">
      <c r="A11" s="8">
        <v>11</v>
      </c>
      <c r="B11" s="8"/>
      <c r="C11" s="6"/>
      <c r="D11" s="8"/>
      <c r="E11" s="12">
        <v>0</v>
      </c>
    </row>
    <row r="12" spans="1:5" ht="23.25" customHeight="1" x14ac:dyDescent="0.25">
      <c r="A12" s="8">
        <v>12</v>
      </c>
      <c r="B12" s="8" t="s">
        <v>23</v>
      </c>
      <c r="C12" s="6"/>
      <c r="D12" s="8"/>
      <c r="E12" s="12">
        <v>0</v>
      </c>
    </row>
    <row r="13" spans="1:5" ht="37.5" customHeight="1" x14ac:dyDescent="0.25">
      <c r="A13" s="8">
        <v>13</v>
      </c>
      <c r="B13" s="8" t="s">
        <v>24</v>
      </c>
      <c r="C13" s="6"/>
      <c r="D13" s="8"/>
      <c r="E13" s="12">
        <v>0</v>
      </c>
    </row>
    <row r="14" spans="1:5" ht="37.5" customHeight="1" x14ac:dyDescent="0.25">
      <c r="A14" s="8">
        <v>14</v>
      </c>
      <c r="B14" s="8" t="s">
        <v>58</v>
      </c>
      <c r="C14" s="6"/>
      <c r="D14" s="8"/>
      <c r="E14" s="8" t="s">
        <v>20</v>
      </c>
    </row>
    <row r="15" spans="1:5" ht="23.25" customHeight="1" x14ac:dyDescent="0.25">
      <c r="A15" s="8">
        <v>15</v>
      </c>
      <c r="B15" s="11" t="s">
        <v>59</v>
      </c>
      <c r="C15" s="8" t="s">
        <v>25</v>
      </c>
      <c r="D15" s="8"/>
      <c r="E15" s="8" t="s">
        <v>20</v>
      </c>
    </row>
    <row r="16" spans="1:5" ht="24.75" customHeight="1" x14ac:dyDescent="0.25">
      <c r="A16" s="8">
        <v>16</v>
      </c>
      <c r="B16" s="11" t="s">
        <v>53</v>
      </c>
      <c r="C16" s="8"/>
      <c r="D16" s="8"/>
      <c r="E16" s="8"/>
    </row>
    <row r="17" spans="1:5" ht="20.25" customHeight="1" x14ac:dyDescent="0.25">
      <c r="A17" s="8">
        <v>17</v>
      </c>
      <c r="B17" s="8"/>
      <c r="C17" s="8" t="s">
        <v>54</v>
      </c>
      <c r="D17" s="8" t="s">
        <v>55</v>
      </c>
      <c r="E17" s="8"/>
    </row>
    <row r="18" spans="1:5" ht="42" customHeight="1" x14ac:dyDescent="0.25">
      <c r="A18" s="8">
        <v>18</v>
      </c>
      <c r="B18" s="8" t="s">
        <v>26</v>
      </c>
      <c r="C18" s="6"/>
      <c r="D18" s="8"/>
      <c r="E18" s="8" t="s">
        <v>20</v>
      </c>
    </row>
    <row r="19" spans="1:5" ht="23.25" customHeight="1" x14ac:dyDescent="0.25">
      <c r="A19" s="8">
        <v>19</v>
      </c>
      <c r="B19" s="8" t="s">
        <v>45</v>
      </c>
      <c r="C19" s="8" t="s">
        <v>46</v>
      </c>
      <c r="D19" s="8"/>
      <c r="E19" s="8"/>
    </row>
    <row r="20" spans="1:5" ht="24.75" customHeight="1" x14ac:dyDescent="0.25">
      <c r="A20" s="8">
        <v>20</v>
      </c>
      <c r="B20" s="8" t="s">
        <v>47</v>
      </c>
      <c r="C20" s="6"/>
      <c r="D20" s="8"/>
      <c r="E20" s="8"/>
    </row>
    <row r="21" spans="1:5" ht="25.5" customHeight="1" x14ac:dyDescent="0.25">
      <c r="A21" s="8">
        <v>21</v>
      </c>
      <c r="B21" s="8"/>
      <c r="C21" s="8" t="s">
        <v>28</v>
      </c>
      <c r="D21" s="8"/>
      <c r="E21" s="8"/>
    </row>
    <row r="22" spans="1:5" ht="25.5" customHeight="1" x14ac:dyDescent="0.25">
      <c r="A22" s="8">
        <v>22</v>
      </c>
      <c r="B22" s="8"/>
      <c r="C22" s="8" t="s">
        <v>27</v>
      </c>
      <c r="D22" s="8"/>
      <c r="E22" s="8"/>
    </row>
    <row r="23" spans="1:5" ht="27" customHeight="1" x14ac:dyDescent="0.25">
      <c r="A23" s="8">
        <v>23</v>
      </c>
      <c r="B23" s="8"/>
      <c r="C23" s="8" t="s">
        <v>29</v>
      </c>
      <c r="D23" s="8"/>
      <c r="E23" s="8"/>
    </row>
    <row r="24" spans="1:5" ht="30.75" customHeight="1" x14ac:dyDescent="0.25">
      <c r="A24" s="8">
        <v>24</v>
      </c>
      <c r="B24" s="8"/>
      <c r="C24" s="8" t="s">
        <v>32</v>
      </c>
      <c r="D24" s="8"/>
      <c r="E24" s="8"/>
    </row>
    <row r="25" spans="1:5" ht="39.75" customHeight="1" x14ac:dyDescent="0.25">
      <c r="A25" s="8">
        <v>25</v>
      </c>
      <c r="B25" s="8" t="s">
        <v>48</v>
      </c>
      <c r="C25" s="6"/>
      <c r="D25" s="8"/>
      <c r="E25" s="8"/>
    </row>
    <row r="26" spans="1:5" ht="45.95" customHeight="1" x14ac:dyDescent="0.25">
      <c r="A26" s="8">
        <v>26</v>
      </c>
      <c r="B26" s="8"/>
      <c r="C26" s="11" t="s">
        <v>49</v>
      </c>
      <c r="D26" s="8"/>
      <c r="E26" s="8"/>
    </row>
    <row r="27" spans="1:5" ht="27" customHeight="1" x14ac:dyDescent="0.25">
      <c r="A27" s="8">
        <v>27</v>
      </c>
      <c r="B27" s="8" t="s">
        <v>42</v>
      </c>
      <c r="C27" s="6"/>
      <c r="D27" s="8"/>
      <c r="E27" s="8"/>
    </row>
    <row r="28" spans="1:5" ht="38.25" customHeight="1" x14ac:dyDescent="0.25">
      <c r="A28" s="8">
        <v>28</v>
      </c>
      <c r="B28" s="8" t="s">
        <v>50</v>
      </c>
      <c r="C28" s="6"/>
      <c r="D28" s="8"/>
      <c r="E28" s="8" t="s">
        <v>51</v>
      </c>
    </row>
    <row r="29" spans="1:5" x14ac:dyDescent="0.25">
      <c r="A29" s="8">
        <v>29</v>
      </c>
      <c r="B29" s="8" t="s">
        <v>52</v>
      </c>
      <c r="C29" s="8" t="s">
        <v>56</v>
      </c>
      <c r="D29" s="8"/>
      <c r="E29" s="8" t="s">
        <v>51</v>
      </c>
    </row>
    <row r="30" spans="1:5" ht="21.75" customHeight="1" x14ac:dyDescent="0.25">
      <c r="A30" s="8">
        <v>30</v>
      </c>
      <c r="B30" s="8"/>
      <c r="C30" s="8" t="s">
        <v>57</v>
      </c>
      <c r="D30" s="8" t="s">
        <v>55</v>
      </c>
      <c r="E30" s="8"/>
    </row>
    <row r="31" spans="1:5" ht="43.5" customHeight="1" x14ac:dyDescent="0.25">
      <c r="A31" s="21">
        <v>31</v>
      </c>
      <c r="B31" s="21" t="s">
        <v>86</v>
      </c>
      <c r="C31" s="6"/>
      <c r="D31" s="21"/>
      <c r="E31" s="21" t="s">
        <v>89</v>
      </c>
    </row>
    <row r="32" spans="1:5" ht="39" customHeight="1" x14ac:dyDescent="0.25">
      <c r="A32" s="21">
        <v>32</v>
      </c>
      <c r="B32" s="21" t="s">
        <v>87</v>
      </c>
      <c r="C32" s="6"/>
      <c r="D32" s="21"/>
      <c r="E32" s="21" t="s">
        <v>90</v>
      </c>
    </row>
    <row r="33" spans="1:5" ht="24.75" customHeight="1" x14ac:dyDescent="0.25">
      <c r="A33" s="21">
        <v>33</v>
      </c>
      <c r="B33" s="21" t="s">
        <v>88</v>
      </c>
      <c r="C33" s="6"/>
      <c r="D33" s="21"/>
      <c r="E33" s="21" t="s">
        <v>90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B8" sqref="B8"/>
    </sheetView>
  </sheetViews>
  <sheetFormatPr defaultRowHeight="15" x14ac:dyDescent="0.25"/>
  <cols>
    <col min="1" max="1" width="3.85546875" customWidth="1"/>
    <col min="2" max="2" width="37.5703125" style="4" customWidth="1"/>
    <col min="3" max="3" width="56.140625" customWidth="1"/>
    <col min="4" max="4" width="15" style="4" customWidth="1"/>
    <col min="5" max="5" width="7.5703125" style="4" customWidth="1"/>
    <col min="6" max="6" width="9.140625" style="4"/>
  </cols>
  <sheetData>
    <row r="1" spans="1:8" x14ac:dyDescent="0.25">
      <c r="A1" s="26" t="s">
        <v>68</v>
      </c>
      <c r="B1" s="42"/>
      <c r="C1" s="42"/>
      <c r="D1" s="42"/>
      <c r="E1" s="43"/>
    </row>
    <row r="2" spans="1:8" x14ac:dyDescent="0.25">
      <c r="A2" s="6"/>
      <c r="B2" s="19"/>
      <c r="C2" s="19" t="s">
        <v>64</v>
      </c>
      <c r="D2" s="19">
        <v>10</v>
      </c>
      <c r="E2" s="19" t="s">
        <v>79</v>
      </c>
    </row>
    <row r="3" spans="1:8" x14ac:dyDescent="0.25">
      <c r="A3" s="6"/>
      <c r="B3" s="19"/>
      <c r="C3" s="19" t="s">
        <v>65</v>
      </c>
      <c r="D3" s="19">
        <v>1450</v>
      </c>
      <c r="E3" s="19" t="s">
        <v>80</v>
      </c>
    </row>
    <row r="4" spans="1:8" x14ac:dyDescent="0.25">
      <c r="A4" s="6"/>
      <c r="B4" s="19"/>
      <c r="C4" s="19" t="s">
        <v>66</v>
      </c>
      <c r="D4" s="19">
        <v>750</v>
      </c>
      <c r="E4" s="19" t="s">
        <v>81</v>
      </c>
    </row>
    <row r="5" spans="1:8" x14ac:dyDescent="0.25">
      <c r="A5" s="6"/>
      <c r="B5" s="19"/>
      <c r="C5" s="19" t="s">
        <v>2</v>
      </c>
      <c r="D5" s="19">
        <v>800</v>
      </c>
      <c r="E5" s="19" t="s">
        <v>20</v>
      </c>
    </row>
    <row r="6" spans="1:8" ht="17.25" x14ac:dyDescent="0.25">
      <c r="A6" s="6"/>
      <c r="B6" s="19"/>
      <c r="C6" s="19" t="s">
        <v>67</v>
      </c>
      <c r="D6" s="19">
        <v>30</v>
      </c>
      <c r="E6" s="12">
        <v>0</v>
      </c>
    </row>
    <row r="7" spans="1:8" x14ac:dyDescent="0.25">
      <c r="A7" s="40" t="s">
        <v>69</v>
      </c>
      <c r="B7" s="41"/>
      <c r="C7" s="41"/>
      <c r="D7" s="41"/>
      <c r="E7" s="41"/>
    </row>
    <row r="8" spans="1:8" s="4" customFormat="1" ht="25.5" customHeight="1" x14ac:dyDescent="0.25">
      <c r="A8" s="8">
        <v>1</v>
      </c>
      <c r="B8" s="11" t="s">
        <v>60</v>
      </c>
      <c r="C8" s="6"/>
      <c r="D8" s="8">
        <v>20</v>
      </c>
      <c r="E8" s="8" t="s">
        <v>19</v>
      </c>
    </row>
    <row r="9" spans="1:8" s="4" customFormat="1" ht="35.25" customHeight="1" x14ac:dyDescent="0.25">
      <c r="A9" s="8">
        <v>2</v>
      </c>
      <c r="B9" s="11" t="s">
        <v>61</v>
      </c>
      <c r="C9" s="6"/>
      <c r="D9" s="8">
        <f>60*20000/(PI()*D3)</f>
        <v>263.42887132451642</v>
      </c>
      <c r="E9" s="8" t="s">
        <v>20</v>
      </c>
    </row>
    <row r="10" spans="1:8" s="14" customFormat="1" ht="52.5" customHeight="1" x14ac:dyDescent="0.25">
      <c r="A10" s="20">
        <v>3</v>
      </c>
      <c r="B10" s="17" t="s">
        <v>62</v>
      </c>
      <c r="C10" s="4" t="s">
        <v>84</v>
      </c>
      <c r="D10" s="17">
        <v>280</v>
      </c>
      <c r="E10" s="18" t="s">
        <v>20</v>
      </c>
    </row>
    <row r="11" spans="1:8" s="4" customFormat="1" ht="23.25" customHeight="1" x14ac:dyDescent="0.25">
      <c r="A11" s="20">
        <v>4</v>
      </c>
      <c r="B11" s="13"/>
      <c r="C11" s="13" t="s">
        <v>85</v>
      </c>
      <c r="D11" s="13">
        <v>280</v>
      </c>
      <c r="E11" s="13" t="s">
        <v>20</v>
      </c>
    </row>
    <row r="12" spans="1:8" s="14" customFormat="1" ht="37.5" customHeight="1" x14ac:dyDescent="0.25">
      <c r="A12" s="20">
        <v>5</v>
      </c>
      <c r="B12" s="11" t="s">
        <v>21</v>
      </c>
      <c r="C12" s="13" t="s">
        <v>82</v>
      </c>
      <c r="D12" s="11"/>
      <c r="E12" s="13"/>
    </row>
    <row r="13" spans="1:8" s="14" customFormat="1" ht="17.25" customHeight="1" x14ac:dyDescent="0.25">
      <c r="A13" s="20">
        <v>6</v>
      </c>
      <c r="B13" s="13"/>
      <c r="C13" s="3" t="s">
        <v>10</v>
      </c>
      <c r="D13" s="3">
        <v>17</v>
      </c>
      <c r="E13" s="13" t="s">
        <v>20</v>
      </c>
      <c r="H13" s="22"/>
    </row>
    <row r="14" spans="1:8" s="14" customFormat="1" ht="17.25" customHeight="1" x14ac:dyDescent="0.25">
      <c r="A14" s="20">
        <v>7</v>
      </c>
      <c r="B14" s="13"/>
      <c r="C14" s="3" t="s">
        <v>12</v>
      </c>
      <c r="D14" s="3">
        <v>11</v>
      </c>
      <c r="E14" s="13" t="s">
        <v>20</v>
      </c>
      <c r="H14" s="22"/>
    </row>
    <row r="15" spans="1:8" s="14" customFormat="1" ht="17.25" customHeight="1" x14ac:dyDescent="0.25">
      <c r="A15" s="20">
        <v>8</v>
      </c>
      <c r="B15" s="13"/>
      <c r="C15" s="3" t="s">
        <v>11</v>
      </c>
      <c r="D15" s="3">
        <v>14</v>
      </c>
      <c r="E15" s="13" t="s">
        <v>20</v>
      </c>
      <c r="H15" s="22"/>
    </row>
    <row r="16" spans="1:8" s="14" customFormat="1" ht="17.25" customHeight="1" x14ac:dyDescent="0.25">
      <c r="A16" s="20">
        <v>9</v>
      </c>
      <c r="B16" s="13"/>
      <c r="C16" s="3" t="s">
        <v>13</v>
      </c>
      <c r="D16" s="3">
        <v>4.2</v>
      </c>
      <c r="E16" s="13" t="s">
        <v>20</v>
      </c>
      <c r="H16" s="22"/>
    </row>
    <row r="17" spans="1:8" s="14" customFormat="1" ht="16.5" customHeight="1" x14ac:dyDescent="0.25">
      <c r="A17" s="20">
        <v>10</v>
      </c>
      <c r="B17" s="13"/>
      <c r="C17" s="3" t="s">
        <v>14</v>
      </c>
      <c r="D17" s="3">
        <v>10.8</v>
      </c>
      <c r="E17" s="13" t="s">
        <v>20</v>
      </c>
      <c r="H17" s="22"/>
    </row>
    <row r="18" spans="1:8" s="14" customFormat="1" ht="15.75" customHeight="1" x14ac:dyDescent="0.25">
      <c r="A18" s="20">
        <v>11</v>
      </c>
      <c r="B18" s="13"/>
      <c r="C18" s="3" t="s">
        <v>15</v>
      </c>
      <c r="D18" s="3">
        <v>19</v>
      </c>
      <c r="E18" s="13" t="s">
        <v>20</v>
      </c>
      <c r="H18" s="22"/>
    </row>
    <row r="19" spans="1:8" s="4" customFormat="1" ht="16.5" customHeight="1" x14ac:dyDescent="0.25">
      <c r="A19" s="20">
        <v>12</v>
      </c>
      <c r="B19" s="13"/>
      <c r="C19" s="3" t="s">
        <v>16</v>
      </c>
      <c r="D19" s="3">
        <v>12.5</v>
      </c>
      <c r="E19" s="13" t="s">
        <v>20</v>
      </c>
      <c r="G19" s="14"/>
      <c r="H19" s="22"/>
    </row>
    <row r="20" spans="1:8" s="4" customFormat="1" ht="26.25" customHeight="1" x14ac:dyDescent="0.25">
      <c r="A20" s="20">
        <v>13</v>
      </c>
      <c r="B20" s="8" t="s">
        <v>63</v>
      </c>
      <c r="C20" s="6"/>
      <c r="D20" s="8">
        <f>D3/D4*D10</f>
        <v>541.33333333333337</v>
      </c>
      <c r="E20" s="8" t="s">
        <v>20</v>
      </c>
    </row>
    <row r="21" spans="1:8" s="4" customFormat="1" ht="26.25" customHeight="1" x14ac:dyDescent="0.25">
      <c r="A21" s="20">
        <v>14</v>
      </c>
      <c r="B21" s="8" t="s">
        <v>70</v>
      </c>
      <c r="C21" s="8" t="s">
        <v>71</v>
      </c>
      <c r="D21" s="8">
        <v>560</v>
      </c>
      <c r="E21" s="8" t="s">
        <v>20</v>
      </c>
    </row>
    <row r="22" spans="1:8" s="4" customFormat="1" ht="26.25" customHeight="1" x14ac:dyDescent="0.25">
      <c r="A22" s="20">
        <v>15</v>
      </c>
      <c r="B22" s="8" t="s">
        <v>22</v>
      </c>
      <c r="C22" s="8"/>
      <c r="D22" s="8"/>
      <c r="E22" s="8"/>
    </row>
    <row r="23" spans="1:8" s="4" customFormat="1" ht="17.25" customHeight="1" x14ac:dyDescent="0.25">
      <c r="A23" s="20">
        <v>16</v>
      </c>
      <c r="B23" s="8" t="s">
        <v>72</v>
      </c>
      <c r="C23" s="15" t="s">
        <v>71</v>
      </c>
      <c r="D23" s="8">
        <f>D21</f>
        <v>560</v>
      </c>
      <c r="E23" s="8"/>
    </row>
    <row r="24" spans="1:8" s="4" customFormat="1" ht="17.25" customHeight="1" x14ac:dyDescent="0.25">
      <c r="A24" s="20">
        <v>17</v>
      </c>
      <c r="B24" s="8" t="s">
        <v>73</v>
      </c>
      <c r="C24" s="8" t="s">
        <v>74</v>
      </c>
      <c r="D24" s="8">
        <f>1.5*D21</f>
        <v>840</v>
      </c>
      <c r="E24" s="8" t="s">
        <v>20</v>
      </c>
    </row>
    <row r="25" spans="1:8" s="4" customFormat="1" ht="17.25" customHeight="1" x14ac:dyDescent="0.25">
      <c r="A25" s="20">
        <v>18</v>
      </c>
      <c r="B25" s="8" t="s">
        <v>75</v>
      </c>
      <c r="C25" s="8"/>
      <c r="D25" s="8" t="str">
        <f>IF(D5&gt;=D23,IF(D5&lt;=D24,"ZADOVOLJAVA"),"NEZADOVOLJAVA")</f>
        <v>ZADOVOLJAVA</v>
      </c>
      <c r="E25" s="8"/>
    </row>
    <row r="26" spans="1:8" s="4" customFormat="1" ht="37.5" customHeight="1" x14ac:dyDescent="0.25">
      <c r="A26" s="20">
        <v>19</v>
      </c>
      <c r="B26" s="8"/>
      <c r="C26" s="6"/>
      <c r="D26" s="8">
        <f>ROUND(DEGREES(ASIN((D21-D10)/(2*D5))),0)</f>
        <v>10</v>
      </c>
      <c r="E26" s="12">
        <v>0</v>
      </c>
    </row>
    <row r="27" spans="1:8" s="4" customFormat="1" ht="23.25" customHeight="1" x14ac:dyDescent="0.25">
      <c r="A27" s="20">
        <v>20</v>
      </c>
      <c r="B27" s="8" t="s">
        <v>23</v>
      </c>
      <c r="C27" s="6"/>
      <c r="D27" s="8">
        <f>180-2*D26</f>
        <v>160</v>
      </c>
      <c r="E27" s="12">
        <v>0</v>
      </c>
    </row>
    <row r="28" spans="1:8" s="4" customFormat="1" ht="37.5" customHeight="1" x14ac:dyDescent="0.25">
      <c r="A28" s="20">
        <v>21</v>
      </c>
      <c r="B28" s="8" t="s">
        <v>24</v>
      </c>
      <c r="C28" s="6"/>
      <c r="D28" s="8"/>
      <c r="E28" s="12">
        <v>0</v>
      </c>
    </row>
    <row r="29" spans="1:8" s="4" customFormat="1" ht="37.5" customHeight="1" x14ac:dyDescent="0.25">
      <c r="A29" s="20">
        <v>22</v>
      </c>
      <c r="B29" s="8" t="s">
        <v>58</v>
      </c>
      <c r="C29" s="6"/>
      <c r="D29" s="8">
        <f>(D21+D10)*PI()/2+D26*PI()*(D21-D10)/180+2*D5*COS(RADIANS(D26))</f>
        <v>2944.0305383830873</v>
      </c>
      <c r="E29" s="8" t="s">
        <v>20</v>
      </c>
    </row>
    <row r="30" spans="1:8" s="4" customFormat="1" ht="23.25" customHeight="1" x14ac:dyDescent="0.25">
      <c r="A30" s="20">
        <v>23</v>
      </c>
      <c r="B30" s="11" t="s">
        <v>59</v>
      </c>
      <c r="C30" s="8" t="s">
        <v>25</v>
      </c>
      <c r="D30" s="8">
        <v>3000</v>
      </c>
      <c r="E30" s="8" t="s">
        <v>20</v>
      </c>
    </row>
    <row r="31" spans="1:8" s="4" customFormat="1" ht="24.75" customHeight="1" x14ac:dyDescent="0.25">
      <c r="A31" s="20">
        <v>24</v>
      </c>
      <c r="B31" s="11" t="s">
        <v>53</v>
      </c>
      <c r="C31" s="8"/>
      <c r="D31" s="8">
        <f>0.08*20000</f>
        <v>1600</v>
      </c>
      <c r="E31" s="8"/>
    </row>
    <row r="32" spans="1:8" s="4" customFormat="1" ht="20.25" customHeight="1" x14ac:dyDescent="0.25">
      <c r="A32" s="20">
        <v>25</v>
      </c>
      <c r="B32" s="8"/>
      <c r="C32" s="8" t="s">
        <v>54</v>
      </c>
      <c r="D32" s="8" t="str">
        <f>IF(D30&gt;=D31,"ZADOVOLJAVA","NEZADOVOLJAVA")</f>
        <v>ZADOVOLJAVA</v>
      </c>
      <c r="E32" s="8"/>
    </row>
    <row r="33" spans="1:5" s="4" customFormat="1" ht="42" customHeight="1" x14ac:dyDescent="0.25">
      <c r="A33" s="20">
        <v>26</v>
      </c>
      <c r="B33" s="8" t="s">
        <v>26</v>
      </c>
      <c r="C33" s="6"/>
      <c r="D33" s="8">
        <f>ROUND((1.01*D30-(D26*PI()*(D21-D10))/180-(D21+D10)*PI()/2)/2*COS(RADIANS(D26)),0)</f>
        <v>818</v>
      </c>
      <c r="E33" s="8" t="s">
        <v>20</v>
      </c>
    </row>
    <row r="34" spans="1:5" s="4" customFormat="1" ht="23.25" customHeight="1" x14ac:dyDescent="0.25">
      <c r="A34" s="20">
        <v>27</v>
      </c>
      <c r="B34" s="8" t="s">
        <v>45</v>
      </c>
      <c r="C34" s="8" t="s">
        <v>46</v>
      </c>
      <c r="D34" s="13">
        <f>LOOKUP(Snaga!B8,Snaga!B3:'Snaga'!I11,Snaga!F3:F11)</f>
        <v>3.52</v>
      </c>
      <c r="E34" s="8" t="s">
        <v>79</v>
      </c>
    </row>
    <row r="35" spans="1:5" s="4" customFormat="1" ht="24.75" customHeight="1" x14ac:dyDescent="0.25">
      <c r="A35" s="20">
        <v>28</v>
      </c>
      <c r="B35" s="8" t="s">
        <v>47</v>
      </c>
      <c r="C35" s="6"/>
      <c r="D35" s="8">
        <f>D36*D37*D38*D39*D34</f>
        <v>3.3439999999999999</v>
      </c>
      <c r="E35" s="8" t="s">
        <v>79</v>
      </c>
    </row>
    <row r="36" spans="1:5" s="4" customFormat="1" ht="25.5" customHeight="1" x14ac:dyDescent="0.25">
      <c r="A36" s="20">
        <v>29</v>
      </c>
      <c r="B36" s="8"/>
      <c r="C36" s="8" t="s">
        <v>28</v>
      </c>
      <c r="D36" s="8">
        <v>0.95</v>
      </c>
      <c r="E36" s="8"/>
    </row>
    <row r="37" spans="1:5" s="4" customFormat="1" ht="25.5" customHeight="1" x14ac:dyDescent="0.25">
      <c r="A37" s="20">
        <v>30</v>
      </c>
      <c r="B37" s="8"/>
      <c r="C37" s="8" t="s">
        <v>27</v>
      </c>
      <c r="D37" s="8">
        <f>IF(D11=D10,1,ROUND(D11/D10,0))</f>
        <v>1</v>
      </c>
      <c r="E37" s="8"/>
    </row>
    <row r="38" spans="1:5" s="4" customFormat="1" ht="27" customHeight="1" x14ac:dyDescent="0.25">
      <c r="A38" s="20">
        <v>31</v>
      </c>
      <c r="B38" s="8"/>
      <c r="C38" s="8" t="s">
        <v>29</v>
      </c>
      <c r="D38" s="8">
        <v>1</v>
      </c>
      <c r="E38" s="8"/>
    </row>
    <row r="39" spans="1:5" s="4" customFormat="1" ht="30.75" customHeight="1" x14ac:dyDescent="0.25">
      <c r="A39" s="20">
        <v>32</v>
      </c>
      <c r="B39" s="8"/>
      <c r="C39" s="8" t="s">
        <v>32</v>
      </c>
      <c r="D39" s="8">
        <v>1</v>
      </c>
      <c r="E39" s="8"/>
    </row>
    <row r="40" spans="1:5" s="4" customFormat="1" ht="39.75" customHeight="1" x14ac:dyDescent="0.25">
      <c r="A40" s="20">
        <v>33</v>
      </c>
      <c r="B40" s="8" t="s">
        <v>48</v>
      </c>
      <c r="C40" s="6"/>
      <c r="D40" s="8">
        <f>D2/D35</f>
        <v>2.9904306220095696</v>
      </c>
      <c r="E40" s="8"/>
    </row>
    <row r="41" spans="1:5" s="4" customFormat="1" ht="45.95" customHeight="1" x14ac:dyDescent="0.25">
      <c r="A41" s="20">
        <v>34</v>
      </c>
      <c r="B41" s="8"/>
      <c r="C41" s="11" t="s">
        <v>49</v>
      </c>
      <c r="D41" s="8">
        <v>3</v>
      </c>
      <c r="E41" s="8"/>
    </row>
    <row r="42" spans="1:5" s="4" customFormat="1" ht="27" customHeight="1" x14ac:dyDescent="0.25">
      <c r="A42" s="20">
        <v>35</v>
      </c>
      <c r="B42" s="8" t="s">
        <v>42</v>
      </c>
      <c r="C42" s="6"/>
      <c r="D42" s="8"/>
      <c r="E42" s="8"/>
    </row>
    <row r="43" spans="1:5" s="4" customFormat="1" ht="38.25" customHeight="1" x14ac:dyDescent="0.25">
      <c r="A43" s="20">
        <v>36</v>
      </c>
      <c r="B43" s="8" t="s">
        <v>50</v>
      </c>
      <c r="C43" s="6"/>
      <c r="D43" s="8">
        <f>2*D8*1000/D30</f>
        <v>13.333333333333334</v>
      </c>
      <c r="E43" s="8" t="s">
        <v>51</v>
      </c>
    </row>
    <row r="44" spans="1:5" s="4" customFormat="1" x14ac:dyDescent="0.25">
      <c r="A44" s="20">
        <v>37</v>
      </c>
      <c r="B44" s="8" t="s">
        <v>52</v>
      </c>
      <c r="C44" s="8" t="s">
        <v>83</v>
      </c>
      <c r="D44" s="8">
        <v>25</v>
      </c>
      <c r="E44" s="8" t="s">
        <v>51</v>
      </c>
    </row>
    <row r="45" spans="1:5" s="4" customFormat="1" ht="21.75" customHeight="1" x14ac:dyDescent="0.25">
      <c r="A45" s="20">
        <v>38</v>
      </c>
      <c r="B45" s="8"/>
      <c r="C45" s="8" t="s">
        <v>57</v>
      </c>
      <c r="D45" s="8" t="str">
        <f>IF(D43&lt;D44,"ZADOVOLJAVA","NEZADOVOLJAVA")</f>
        <v>ZADOVOLJAVA</v>
      </c>
      <c r="E45" s="8"/>
    </row>
    <row r="46" spans="1:5" ht="40.5" customHeight="1" x14ac:dyDescent="0.25">
      <c r="A46" s="21">
        <v>39</v>
      </c>
      <c r="B46" s="21" t="s">
        <v>86</v>
      </c>
      <c r="C46" s="21"/>
      <c r="D46" s="21">
        <f>ROUND(1000*D2*30/(D3*PI()),2)</f>
        <v>65.86</v>
      </c>
      <c r="E46" s="21" t="s">
        <v>91</v>
      </c>
    </row>
    <row r="47" spans="1:5" ht="39" customHeight="1" x14ac:dyDescent="0.25">
      <c r="A47" s="21">
        <v>40</v>
      </c>
      <c r="B47" s="21" t="s">
        <v>87</v>
      </c>
      <c r="C47" s="21"/>
      <c r="D47" s="21">
        <f>ROUND(2*D46*1000/D11,2)</f>
        <v>470.43</v>
      </c>
      <c r="E47" s="21" t="s">
        <v>90</v>
      </c>
    </row>
    <row r="48" spans="1:5" ht="23.25" customHeight="1" x14ac:dyDescent="0.25">
      <c r="A48" s="21">
        <v>41</v>
      </c>
      <c r="B48" s="21" t="s">
        <v>88</v>
      </c>
      <c r="C48" s="21"/>
      <c r="D48" s="21">
        <f>ROUND(2.5*D47,0)</f>
        <v>1176</v>
      </c>
      <c r="E48" s="21" t="s">
        <v>90</v>
      </c>
    </row>
  </sheetData>
  <mergeCells count="2">
    <mergeCell ref="A7:E7"/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headerFooter>
    <oddHeader>&amp;LJU "Đuro Radmanović" Novi Grad&amp;CPrezime i ime-odjeljenje&amp;R&amp;D</oddHeader>
    <oddFooter>&amp;LPrimjena računara&amp;CProračun trapezne remenice
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Dmin</vt:lpstr>
      <vt:lpstr>Gabariti</vt:lpstr>
      <vt:lpstr>KorekFaktori</vt:lpstr>
      <vt:lpstr>Snaga</vt:lpstr>
      <vt:lpstr>TokProracuna</vt:lpstr>
      <vt:lpstr>Primjer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Milenko Soldt</dc:creator>
  <cp:lastModifiedBy>admin</cp:lastModifiedBy>
  <cp:lastPrinted>2014-11-26T11:40:33Z</cp:lastPrinted>
  <dcterms:created xsi:type="dcterms:W3CDTF">2014-11-15T07:38:35Z</dcterms:created>
  <dcterms:modified xsi:type="dcterms:W3CDTF">2014-11-26T11:45:30Z</dcterms:modified>
</cp:coreProperties>
</file>